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D:\WANA's DOCUMENTS\BY THEME\COMPLIANCE REVIEW\SC Comrep\2023 Q4\7. PQD FINAL\"/>
    </mc:Choice>
  </mc:AlternateContent>
  <xr:revisionPtr revIDLastSave="0" documentId="13_ncr:1_{CAF44DE7-1ECD-41F1-A225-876E4326D610}" xr6:coauthVersionLast="47" xr6:coauthVersionMax="47" xr10:uidLastSave="{00000000-0000-0000-0000-000000000000}"/>
  <bookViews>
    <workbookView xWindow="28680" yWindow="-6300" windowWidth="29040" windowHeight="15840" tabRatio="894" activeTab="10" xr2:uid="{048EEAE9-EECA-4EF2-A017-4A3A76305B68}"/>
  </bookViews>
  <sheets>
    <sheet name="Instructions" sheetId="29" r:id="rId1"/>
    <sheet name="Mapping" sheetId="36" state="hidden" r:id="rId2"/>
    <sheet name="Guide" sheetId="45" r:id="rId3"/>
    <sheet name="Diff_bt_BMSC&amp;BMDC" sheetId="42" state="hidden" r:id="rId4"/>
    <sheet name="Guide_internal_use" sheetId="30" state="hidden" r:id="rId5"/>
    <sheet name="QualitativeNotes" sheetId="31" r:id="rId6"/>
    <sheet name="Revisions" sheetId="32" r:id="rId7"/>
    <sheet name="Bursa_BMSC PQD" sheetId="41" state="hidden" r:id="rId8"/>
    <sheet name="Uthaya's comments" sheetId="48" state="hidden" r:id="rId9"/>
    <sheet name="CCP_ConsolidatedDataFile" sheetId="34" state="hidden" r:id="rId10"/>
    <sheet name="BMSC_ConsolidatedDataFile (BMAL" sheetId="37" r:id="rId11"/>
    <sheet name="BMSC_AggregateDataFile" sheetId="1" r:id="rId12"/>
    <sheet name="BMSC_DataFile_4_3" sheetId="2" r:id="rId13"/>
    <sheet name="BMSC_DataFile_4_4a" sheetId="3" r:id="rId14"/>
    <sheet name="BMSC_DataFile_4_4b" sheetId="4" r:id="rId15"/>
    <sheet name="BMSC_DataFile_6_2" sheetId="6" r:id="rId16"/>
    <sheet name="BMSC_DataFile_7_1" sheetId="7" r:id="rId17"/>
    <sheet name="BMSC_DataFile_7_3" sheetId="8" r:id="rId18"/>
    <sheet name="BMSC_DataFile_6_1" sheetId="5" r:id="rId19"/>
    <sheet name="BMSC_DataFile_7_3a" sheetId="9" r:id="rId20"/>
    <sheet name="BMSC_DataFile_7_3b" sheetId="10" r:id="rId21"/>
    <sheet name="BMSC_DataFile_16_2" sheetId="46" r:id="rId22"/>
    <sheet name="BMSC_DataFile_16_3" sheetId="12" r:id="rId23"/>
    <sheet name="BMSC_DataFile_17_3" sheetId="13" r:id="rId24"/>
    <sheet name="BMSC_DataFile_18_2" sheetId="14" r:id="rId25"/>
    <sheet name="BMSC_DataFile_20a" sheetId="15" r:id="rId26"/>
    <sheet name="BMSC_DataFile_20b" sheetId="16" r:id="rId27"/>
    <sheet name="BMSC_DataFile_23" sheetId="17" r:id="rId28"/>
    <sheet name="BMSC_DataFile_23_3" sheetId="18" r:id="rId29"/>
  </sheets>
  <definedNames>
    <definedName name="_xlnm._FilterDatabase" localSheetId="11" hidden="1">BMSC_AggregateDataFile!$A$1:$DU$4</definedName>
    <definedName name="_xlnm._FilterDatabase" localSheetId="10" hidden="1">'BMSC_ConsolidatedDataFile (BMAL'!$HQ$3:$HR$188</definedName>
    <definedName name="_xlnm._FilterDatabase" localSheetId="22" hidden="1">BMSC_DataFile_16_3!$A$1:$G$7</definedName>
    <definedName name="_xlnm._FilterDatabase" localSheetId="23" hidden="1">BMSC_DataFile_17_3!$A$1:$E$2</definedName>
    <definedName name="_xlnm._FilterDatabase" localSheetId="24" hidden="1">BMSC_DataFile_18_2!$A$1:$J$3</definedName>
    <definedName name="_xlnm._FilterDatabase" localSheetId="25" hidden="1">BMSC_DataFile_20a!$A$1:$R$2</definedName>
    <definedName name="_xlnm._FilterDatabase" localSheetId="26" hidden="1">BMSC_DataFile_20b!$A$1:$G$2</definedName>
    <definedName name="_xlnm._FilterDatabase" localSheetId="27" hidden="1">BMSC_DataFile_23!$A$1:$K$3</definedName>
    <definedName name="_xlnm._FilterDatabase" localSheetId="28" hidden="1">BMSC_DataFile_23_3!$A$1:$G$2</definedName>
    <definedName name="_xlnm._FilterDatabase" localSheetId="12" hidden="1">BMSC_DataFile_4_3!$A$1:$T$4</definedName>
    <definedName name="_xlnm._FilterDatabase" localSheetId="13" hidden="1">BMSC_DataFile_4_4a!$A$1:$I$4</definedName>
    <definedName name="_xlnm._FilterDatabase" localSheetId="14" hidden="1">BMSC_DataFile_4_4b!$A$1:$G$3</definedName>
    <definedName name="_xlnm._FilterDatabase" localSheetId="18" hidden="1">BMSC_DataFile_6_1!$A$1:$F$21</definedName>
    <definedName name="_xlnm._FilterDatabase" localSheetId="15" hidden="1">BMSC_DataFile_6_2!$A$1:$T$7</definedName>
    <definedName name="_xlnm._FilterDatabase" localSheetId="16" hidden="1">BMSC_DataFile_7_1!$A$1:$M$3</definedName>
    <definedName name="_xlnm._FilterDatabase" localSheetId="17" hidden="1">BMSC_DataFile_7_3!$A$1:$H$7</definedName>
    <definedName name="_xlnm._FilterDatabase" localSheetId="19" hidden="1">BMSC_DataFile_7_3a!$A$1:$G$3</definedName>
    <definedName name="_xlnm._FilterDatabase" localSheetId="20" hidden="1">BMSC_DataFile_7_3b!$A$1:$E$2</definedName>
    <definedName name="_xlnm._FilterDatabase" localSheetId="9" hidden="1">CCP_ConsolidatedDataFile!$A$1:$L$364</definedName>
    <definedName name="_xlnm._FilterDatabase" localSheetId="3" hidden="1">'Diff_bt_BMSC&amp;BMDC'!$A$1:$J$217</definedName>
    <definedName name="_xlnm._FilterDatabase" localSheetId="2" hidden="1">Guide!$A$1:$H$206</definedName>
    <definedName name="_xlnm._FilterDatabase" localSheetId="4" hidden="1">Guide_internal_use!$A$2:$U$207</definedName>
    <definedName name="_xlnm._FilterDatabase" localSheetId="5" hidden="1">QualitativeNotes!$A$1:$D$1</definedName>
    <definedName name="_xlnm._FilterDatabase" localSheetId="6">Revisions!$A$1:$F$1</definedName>
    <definedName name="_MailEndCompose" localSheetId="8">'Uthaya''s comments'!$A$2</definedName>
    <definedName name="_xlnm.Print_Area" localSheetId="9">CCP_ConsolidatedDataFile!$A$1:$L$1</definedName>
    <definedName name="_xlnm.Print_Titles" localSheetId="9">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9" i="2" l="1"/>
  <c r="T38" i="2"/>
  <c r="T37" i="2"/>
  <c r="T36" i="2"/>
  <c r="T35" i="2"/>
  <c r="T34" i="2"/>
  <c r="T33" i="2"/>
  <c r="T32" i="2"/>
  <c r="T31" i="2"/>
  <c r="T30" i="2"/>
  <c r="T29" i="2"/>
  <c r="T28" i="2"/>
  <c r="I39" i="2" l="1"/>
  <c r="I38" i="2"/>
  <c r="I28" i="2" l="1"/>
  <c r="I29" i="2"/>
  <c r="I30" i="2"/>
  <c r="I31" i="2"/>
  <c r="I32" i="2"/>
  <c r="I33" i="2"/>
  <c r="I34" i="2"/>
  <c r="I35" i="2"/>
  <c r="DV16" i="41" l="1"/>
  <c r="EJ29" i="41"/>
  <c r="EI29" i="41"/>
  <c r="CX29" i="41"/>
  <c r="CV29" i="41"/>
  <c r="EJ27" i="41"/>
  <c r="EI27" i="41"/>
  <c r="EC27" i="41"/>
  <c r="CX27" i="41"/>
  <c r="CV27" i="41"/>
  <c r="EJ26" i="41"/>
  <c r="EI26" i="41"/>
  <c r="EC26" i="41"/>
  <c r="CX26" i="41"/>
  <c r="CV26" i="41"/>
  <c r="EJ25" i="41"/>
  <c r="EI25" i="41"/>
  <c r="EC25" i="41"/>
  <c r="CX25" i="41"/>
  <c r="CV25" i="41"/>
  <c r="L2" i="7" l="1"/>
  <c r="M2" i="7"/>
  <c r="L3" i="7"/>
  <c r="M3" i="7"/>
  <c r="L4" i="7"/>
  <c r="M4" i="7"/>
  <c r="L5" i="7"/>
  <c r="M5" i="7"/>
  <c r="L6" i="7"/>
  <c r="M6" i="7"/>
  <c r="L7" i="7"/>
  <c r="M7" i="7"/>
  <c r="L8" i="7"/>
  <c r="M8" i="7"/>
  <c r="L9" i="7"/>
  <c r="M9" i="7"/>
  <c r="L10" i="7"/>
  <c r="M10" i="7"/>
  <c r="L11" i="7"/>
  <c r="M11" i="7"/>
  <c r="L12" i="7"/>
  <c r="M12" i="7"/>
  <c r="J2" i="7"/>
  <c r="J3" i="7"/>
  <c r="J4" i="7"/>
  <c r="J5" i="7"/>
  <c r="K5" i="7"/>
  <c r="J6" i="7"/>
  <c r="J7" i="7"/>
  <c r="K7" i="7"/>
  <c r="J8" i="7"/>
  <c r="K8" i="7"/>
  <c r="J9" i="7"/>
  <c r="K9" i="7"/>
  <c r="J10" i="7"/>
  <c r="K10" i="7"/>
  <c r="J11" i="7"/>
  <c r="K11" i="7"/>
  <c r="J12" i="7"/>
  <c r="K12" i="7"/>
  <c r="G2" i="7"/>
  <c r="H2" i="7"/>
  <c r="G3" i="7"/>
  <c r="H3" i="7"/>
  <c r="G4" i="7"/>
  <c r="H4" i="7"/>
  <c r="G5" i="7"/>
  <c r="H5" i="7"/>
  <c r="I5" i="7"/>
  <c r="G6" i="7"/>
  <c r="H6" i="7"/>
  <c r="G7" i="7"/>
  <c r="H7" i="7"/>
  <c r="I7" i="7"/>
  <c r="G8" i="7"/>
  <c r="H8" i="7"/>
  <c r="I8" i="7"/>
  <c r="G9" i="7"/>
  <c r="H9" i="7"/>
  <c r="I9" i="7"/>
  <c r="G10" i="7"/>
  <c r="H10" i="7"/>
  <c r="I10" i="7"/>
  <c r="G11" i="7"/>
  <c r="H11" i="7"/>
  <c r="I11" i="7"/>
  <c r="G12" i="7"/>
  <c r="H12" i="7"/>
  <c r="I12" i="7"/>
  <c r="F12" i="7"/>
  <c r="F11" i="7"/>
  <c r="F10" i="7"/>
  <c r="F9" i="7"/>
  <c r="F8" i="7"/>
  <c r="F7" i="7"/>
  <c r="F6" i="7"/>
  <c r="F5" i="7"/>
  <c r="F4" i="7"/>
  <c r="F3" i="7"/>
  <c r="F2" i="7"/>
  <c r="G12" i="4"/>
  <c r="G11" i="4"/>
  <c r="G10" i="4"/>
  <c r="G9" i="4"/>
  <c r="G8" i="4"/>
  <c r="G7" i="4"/>
  <c r="G6" i="4"/>
  <c r="G5" i="4"/>
  <c r="G4" i="4"/>
  <c r="G3" i="4"/>
  <c r="G2" i="4"/>
  <c r="F12" i="4"/>
  <c r="F11" i="4"/>
  <c r="F10" i="4"/>
  <c r="F9" i="4"/>
  <c r="F8" i="4"/>
  <c r="F7" i="4"/>
  <c r="F6" i="4"/>
  <c r="F5" i="4"/>
  <c r="F4" i="4"/>
  <c r="F3" i="4"/>
  <c r="F2" i="4"/>
  <c r="G22" i="2"/>
  <c r="H22" i="2"/>
  <c r="I22" i="2"/>
  <c r="J22" i="2"/>
  <c r="K22" i="2"/>
  <c r="L22" i="2"/>
  <c r="M22" i="2"/>
  <c r="N22" i="2"/>
  <c r="O22" i="2"/>
  <c r="P22" i="2"/>
  <c r="Q22" i="2"/>
  <c r="R22" i="2"/>
  <c r="S22" i="2"/>
  <c r="T22" i="2"/>
  <c r="G20" i="2"/>
  <c r="H20" i="2"/>
  <c r="I20" i="2"/>
  <c r="J20" i="2"/>
  <c r="K20" i="2"/>
  <c r="L20" i="2"/>
  <c r="M20" i="2"/>
  <c r="N20" i="2"/>
  <c r="O20" i="2"/>
  <c r="P20" i="2"/>
  <c r="Q20" i="2"/>
  <c r="R20" i="2"/>
  <c r="S20" i="2"/>
  <c r="T20" i="2"/>
  <c r="G18" i="2"/>
  <c r="H18" i="2"/>
  <c r="I18" i="2"/>
  <c r="J18" i="2"/>
  <c r="K18" i="2"/>
  <c r="L18" i="2"/>
  <c r="M18" i="2"/>
  <c r="N18" i="2"/>
  <c r="O18" i="2"/>
  <c r="P18" i="2"/>
  <c r="Q18" i="2"/>
  <c r="R18" i="2"/>
  <c r="S18" i="2"/>
  <c r="T18" i="2"/>
  <c r="G16" i="2"/>
  <c r="H16" i="2"/>
  <c r="I16" i="2"/>
  <c r="J16" i="2"/>
  <c r="K16" i="2"/>
  <c r="L16" i="2"/>
  <c r="M16" i="2"/>
  <c r="N16" i="2"/>
  <c r="O16" i="2"/>
  <c r="P16" i="2"/>
  <c r="Q16" i="2"/>
  <c r="R16" i="2"/>
  <c r="S16" i="2"/>
  <c r="T16" i="2"/>
  <c r="G14" i="2"/>
  <c r="H14" i="2"/>
  <c r="I14" i="2"/>
  <c r="J14" i="2"/>
  <c r="K14" i="2"/>
  <c r="L14" i="2"/>
  <c r="M14" i="2"/>
  <c r="N14" i="2"/>
  <c r="O14" i="2"/>
  <c r="P14" i="2"/>
  <c r="Q14" i="2"/>
  <c r="R14" i="2"/>
  <c r="S14" i="2"/>
  <c r="T14" i="2"/>
  <c r="T12" i="2"/>
  <c r="G12" i="2"/>
  <c r="H12" i="2"/>
  <c r="I12" i="2"/>
  <c r="J12" i="2"/>
  <c r="K12" i="2"/>
  <c r="L12" i="2"/>
  <c r="M12" i="2"/>
  <c r="N12" i="2"/>
  <c r="O12" i="2"/>
  <c r="P12" i="2"/>
  <c r="Q12" i="2"/>
  <c r="R12" i="2"/>
  <c r="S12" i="2"/>
  <c r="G10" i="2"/>
  <c r="H10" i="2"/>
  <c r="I10" i="2"/>
  <c r="J10" i="2"/>
  <c r="K10" i="2"/>
  <c r="L10" i="2"/>
  <c r="M10" i="2"/>
  <c r="N10" i="2"/>
  <c r="O10" i="2"/>
  <c r="P10" i="2"/>
  <c r="Q10" i="2"/>
  <c r="R10" i="2"/>
  <c r="S10" i="2"/>
  <c r="T10" i="2"/>
  <c r="G8" i="2"/>
  <c r="H8" i="2"/>
  <c r="I8" i="2"/>
  <c r="J8" i="2"/>
  <c r="K8" i="2"/>
  <c r="L8" i="2"/>
  <c r="M8" i="2"/>
  <c r="N8" i="2"/>
  <c r="O8" i="2"/>
  <c r="P8" i="2"/>
  <c r="Q8" i="2"/>
  <c r="R8" i="2"/>
  <c r="S8" i="2"/>
  <c r="T8" i="2"/>
  <c r="G6" i="2"/>
  <c r="H6" i="2"/>
  <c r="I6" i="2"/>
  <c r="J6" i="2"/>
  <c r="K6" i="2"/>
  <c r="L6" i="2"/>
  <c r="M6" i="2"/>
  <c r="N6" i="2"/>
  <c r="O6" i="2"/>
  <c r="P6" i="2"/>
  <c r="Q6" i="2"/>
  <c r="R6" i="2"/>
  <c r="S6" i="2"/>
  <c r="T6" i="2"/>
  <c r="G4" i="2"/>
  <c r="H4" i="2"/>
  <c r="I4" i="2"/>
  <c r="J4" i="2"/>
  <c r="K4" i="2"/>
  <c r="L4" i="2"/>
  <c r="M4" i="2"/>
  <c r="N4" i="2"/>
  <c r="O4" i="2"/>
  <c r="P4" i="2"/>
  <c r="Q4" i="2"/>
  <c r="R4" i="2"/>
  <c r="S4" i="2"/>
  <c r="T4" i="2"/>
  <c r="T2" i="2"/>
  <c r="S2" i="2"/>
  <c r="G2" i="2"/>
  <c r="H2" i="2"/>
  <c r="I2" i="2"/>
  <c r="J2" i="2"/>
  <c r="K2" i="2"/>
  <c r="L2" i="2"/>
  <c r="M2" i="2"/>
  <c r="N2" i="2"/>
  <c r="O2" i="2"/>
  <c r="P2" i="2"/>
  <c r="Q2" i="2"/>
  <c r="R2" i="2"/>
  <c r="F22" i="2"/>
  <c r="F20" i="2"/>
  <c r="F18" i="2"/>
  <c r="F16" i="2"/>
  <c r="F14" i="2"/>
  <c r="F12" i="2"/>
  <c r="F10" i="2"/>
  <c r="F8" i="2"/>
  <c r="F6" i="2"/>
  <c r="F4" i="2"/>
  <c r="F2" i="2"/>
  <c r="EJ6" i="41" l="1"/>
  <c r="EI6" i="41"/>
  <c r="CX6" i="41"/>
  <c r="CV6" i="41"/>
  <c r="EJ4" i="41"/>
  <c r="EI4" i="41"/>
  <c r="EC4" i="41"/>
  <c r="CX4" i="41"/>
  <c r="CV4" i="41"/>
  <c r="EJ3" i="41"/>
  <c r="EI3" i="41"/>
  <c r="EC3" i="41"/>
  <c r="CX3" i="41"/>
  <c r="CV3" i="41"/>
  <c r="EJ2" i="41"/>
  <c r="EI2" i="41"/>
  <c r="EC2" i="41"/>
  <c r="CX2" i="41"/>
  <c r="CV2" i="41"/>
  <c r="K2" i="7" l="1"/>
  <c r="I4" i="7"/>
  <c r="K4" i="7"/>
  <c r="K3" i="7"/>
  <c r="I6" i="7"/>
  <c r="I3" i="7"/>
  <c r="I2" i="7"/>
  <c r="K6" i="7"/>
  <c r="J2" i="42"/>
  <c r="J215" i="42" l="1"/>
  <c r="J216" i="42"/>
  <c r="J217" i="42"/>
  <c r="J3" i="42"/>
  <c r="J4" i="42"/>
  <c r="J5" i="42"/>
  <c r="J6" i="42"/>
  <c r="J7" i="42"/>
  <c r="J8" i="42"/>
  <c r="J9" i="42"/>
  <c r="J10" i="42"/>
  <c r="J11" i="42"/>
  <c r="J12" i="42"/>
  <c r="J13" i="42"/>
  <c r="J14" i="42"/>
  <c r="J15" i="42"/>
  <c r="J16" i="42"/>
  <c r="J17" i="42"/>
  <c r="J18" i="42"/>
  <c r="J19" i="42"/>
  <c r="J20" i="42"/>
  <c r="J21" i="42"/>
  <c r="J22" i="42"/>
  <c r="J23" i="42"/>
  <c r="J24" i="42"/>
  <c r="J25" i="42"/>
  <c r="J26" i="42"/>
  <c r="J27" i="42"/>
  <c r="J28" i="42"/>
  <c r="J29" i="42"/>
  <c r="J30" i="42"/>
  <c r="J31" i="42"/>
  <c r="J32" i="42"/>
  <c r="J33" i="42"/>
  <c r="J34" i="42"/>
  <c r="J35" i="42"/>
  <c r="J36" i="42"/>
  <c r="J37" i="42"/>
  <c r="J38" i="42"/>
  <c r="J39" i="42"/>
  <c r="J40" i="42"/>
  <c r="J41" i="42"/>
  <c r="J42" i="42"/>
  <c r="J43" i="42"/>
  <c r="J44" i="42"/>
  <c r="J45" i="42"/>
  <c r="J46" i="42"/>
  <c r="J47" i="42"/>
  <c r="J52" i="42"/>
  <c r="J53" i="42"/>
  <c r="J54" i="42"/>
  <c r="J55" i="42"/>
  <c r="J56" i="42"/>
  <c r="J57" i="42"/>
  <c r="J58" i="42"/>
  <c r="J59" i="42"/>
  <c r="J60" i="42"/>
  <c r="J61" i="42"/>
  <c r="J62" i="42"/>
  <c r="J63" i="42"/>
  <c r="J64" i="42"/>
  <c r="J65" i="42"/>
  <c r="J66" i="42"/>
  <c r="J67" i="42"/>
  <c r="J68" i="42"/>
  <c r="J69" i="42"/>
  <c r="J70" i="42"/>
  <c r="J71" i="42"/>
  <c r="J72" i="42"/>
  <c r="J73" i="42"/>
  <c r="J74" i="42"/>
  <c r="J75" i="42"/>
  <c r="J76" i="42"/>
  <c r="J77" i="42"/>
  <c r="J78" i="42"/>
  <c r="J79" i="42"/>
  <c r="J80" i="42"/>
  <c r="J81" i="42"/>
  <c r="J82" i="42"/>
  <c r="J83" i="42"/>
  <c r="J84" i="42"/>
  <c r="J85" i="42"/>
  <c r="J86" i="42"/>
  <c r="J87" i="42"/>
  <c r="J88" i="42"/>
  <c r="J89" i="42"/>
  <c r="J90" i="42"/>
  <c r="J91" i="42"/>
  <c r="J92" i="42"/>
  <c r="J93" i="42"/>
  <c r="J94" i="42"/>
  <c r="J95" i="42"/>
  <c r="J96" i="42"/>
  <c r="J97" i="42"/>
  <c r="J98" i="42"/>
  <c r="J99" i="42"/>
  <c r="J100" i="42"/>
  <c r="J101" i="42"/>
  <c r="J102" i="42"/>
  <c r="J103" i="42"/>
  <c r="J104" i="42"/>
  <c r="J105" i="42"/>
  <c r="J106" i="42"/>
  <c r="J107" i="42"/>
  <c r="J108" i="42"/>
  <c r="J109" i="42"/>
  <c r="J110" i="42"/>
  <c r="J111" i="42"/>
  <c r="J112" i="42"/>
  <c r="J113" i="42"/>
  <c r="J114" i="42"/>
  <c r="J115" i="42"/>
  <c r="J116" i="42"/>
  <c r="J117" i="42"/>
  <c r="J118" i="42"/>
  <c r="J119" i="42"/>
  <c r="J120" i="42"/>
  <c r="J121" i="42"/>
  <c r="J122" i="42"/>
  <c r="J123" i="42"/>
  <c r="J124" i="42"/>
  <c r="J125" i="42"/>
  <c r="J126" i="42"/>
  <c r="J127" i="42"/>
  <c r="J128" i="42"/>
  <c r="J129" i="42"/>
  <c r="J130" i="42"/>
  <c r="J131" i="42"/>
  <c r="J132" i="42"/>
  <c r="J133" i="42"/>
  <c r="J134" i="42"/>
  <c r="J135" i="42"/>
  <c r="J136" i="42"/>
  <c r="J137" i="42"/>
  <c r="J138" i="42"/>
  <c r="J139" i="42"/>
  <c r="J140" i="42"/>
  <c r="J141" i="42"/>
  <c r="J142" i="42"/>
  <c r="J143" i="42"/>
  <c r="J144" i="42"/>
  <c r="J145" i="42"/>
  <c r="J146" i="42"/>
  <c r="J147" i="42"/>
  <c r="J148" i="42"/>
  <c r="J149" i="42"/>
  <c r="J150" i="42"/>
  <c r="J151" i="42"/>
  <c r="J152" i="42"/>
  <c r="J153" i="42"/>
  <c r="J154" i="42"/>
  <c r="J155" i="42"/>
  <c r="J156" i="42"/>
  <c r="J157" i="42"/>
  <c r="J158" i="42"/>
  <c r="J159" i="42"/>
  <c r="J160" i="42"/>
  <c r="J161" i="42"/>
  <c r="J162" i="42"/>
  <c r="J163" i="42"/>
  <c r="J164" i="42"/>
  <c r="J165" i="42"/>
  <c r="J168" i="42"/>
  <c r="J169" i="42"/>
  <c r="J170" i="42"/>
  <c r="J171" i="42"/>
  <c r="J172" i="42"/>
  <c r="J173" i="42"/>
  <c r="J174" i="42"/>
  <c r="J175" i="42"/>
  <c r="J176" i="42"/>
  <c r="J177" i="42"/>
  <c r="J178" i="42"/>
  <c r="J179" i="42"/>
  <c r="J180" i="42"/>
  <c r="J181" i="42"/>
  <c r="J182" i="42"/>
  <c r="J183" i="42"/>
  <c r="J184" i="42"/>
  <c r="J185" i="42"/>
  <c r="J186" i="42"/>
  <c r="J187" i="42"/>
  <c r="J188" i="42"/>
  <c r="J189" i="42"/>
  <c r="J190" i="42"/>
  <c r="J191" i="42"/>
  <c r="J192" i="42"/>
  <c r="J193" i="42"/>
  <c r="J194" i="42"/>
  <c r="J195" i="42"/>
  <c r="J196" i="42"/>
  <c r="J197" i="42"/>
  <c r="J198" i="42"/>
  <c r="J199" i="42"/>
  <c r="J200" i="42"/>
  <c r="J201" i="42"/>
  <c r="J202" i="42"/>
  <c r="J203" i="42"/>
  <c r="J204" i="42"/>
  <c r="J205" i="42"/>
  <c r="J206" i="42"/>
  <c r="J207" i="42"/>
  <c r="J208" i="42"/>
  <c r="J209" i="42"/>
  <c r="J210" i="42"/>
  <c r="J211" i="42"/>
  <c r="J212" i="42"/>
  <c r="J213" i="42"/>
  <c r="J214" i="42"/>
  <c r="I176" i="30" l="1"/>
  <c r="I175" i="30"/>
  <c r="I160" i="30"/>
  <c r="I45" i="30"/>
  <c r="I38" i="30"/>
  <c r="I35" i="30"/>
  <c r="I34" i="30"/>
  <c r="I31" i="30"/>
  <c r="J4" i="30"/>
  <c r="J5" i="30"/>
  <c r="J6" i="30"/>
  <c r="J7" i="30"/>
  <c r="J8" i="30"/>
  <c r="J9" i="30"/>
  <c r="J10" i="30"/>
  <c r="J11" i="30"/>
  <c r="J12" i="30"/>
  <c r="J13" i="30"/>
  <c r="J14" i="30"/>
  <c r="J15" i="30"/>
  <c r="J16" i="30"/>
  <c r="J17" i="30"/>
  <c r="J18" i="30"/>
  <c r="J19" i="30"/>
  <c r="J20" i="30"/>
  <c r="J21" i="30"/>
  <c r="J22" i="30"/>
  <c r="J23" i="30"/>
  <c r="J24" i="30"/>
  <c r="J25" i="30"/>
  <c r="J26" i="30"/>
  <c r="J27" i="30"/>
  <c r="J28" i="30"/>
  <c r="J29" i="30"/>
  <c r="J30" i="30"/>
  <c r="J32" i="30"/>
  <c r="J33" i="30"/>
  <c r="J36" i="30"/>
  <c r="J37" i="30"/>
  <c r="J39" i="30"/>
  <c r="J40" i="30"/>
  <c r="J41" i="30"/>
  <c r="J42" i="30"/>
  <c r="J43" i="30"/>
  <c r="J44" i="30"/>
  <c r="J46" i="30"/>
  <c r="J47" i="30"/>
  <c r="J48" i="30"/>
  <c r="J49" i="30"/>
  <c r="J50" i="30"/>
  <c r="J51" i="30"/>
  <c r="J52" i="30"/>
  <c r="J53" i="30"/>
  <c r="J54" i="30"/>
  <c r="J55" i="30"/>
  <c r="J56" i="30"/>
  <c r="J57" i="30"/>
  <c r="J58" i="30"/>
  <c r="J59" i="30"/>
  <c r="J60" i="30"/>
  <c r="J61" i="30"/>
  <c r="J62" i="30"/>
  <c r="J63" i="30"/>
  <c r="J64" i="30"/>
  <c r="J65" i="30"/>
  <c r="J66" i="30"/>
  <c r="J67" i="30"/>
  <c r="J68" i="30"/>
  <c r="J69" i="30"/>
  <c r="J70" i="30"/>
  <c r="J71" i="30"/>
  <c r="J72" i="30"/>
  <c r="J73" i="30"/>
  <c r="J74" i="30"/>
  <c r="J75" i="30"/>
  <c r="J76" i="30"/>
  <c r="J77" i="30"/>
  <c r="J78" i="30"/>
  <c r="J79" i="30"/>
  <c r="J80" i="30"/>
  <c r="J81" i="30"/>
  <c r="J82" i="30"/>
  <c r="J83" i="30"/>
  <c r="J84" i="30"/>
  <c r="J85" i="30"/>
  <c r="J86" i="30"/>
  <c r="J87" i="30"/>
  <c r="J88" i="30"/>
  <c r="J89" i="30"/>
  <c r="J90" i="30"/>
  <c r="J91" i="30"/>
  <c r="J92" i="30"/>
  <c r="J93" i="30"/>
  <c r="J94" i="30"/>
  <c r="J95" i="30"/>
  <c r="J96" i="30"/>
  <c r="J97" i="30"/>
  <c r="J98" i="30"/>
  <c r="J99" i="30"/>
  <c r="J100" i="30"/>
  <c r="J101" i="30"/>
  <c r="J102" i="30"/>
  <c r="J103" i="30"/>
  <c r="J104" i="30"/>
  <c r="J105" i="30"/>
  <c r="J112" i="30"/>
  <c r="J113" i="30"/>
  <c r="J114" i="30"/>
  <c r="J115" i="30"/>
  <c r="J116" i="30"/>
  <c r="J117" i="30"/>
  <c r="J118" i="30"/>
  <c r="J119" i="30"/>
  <c r="J120" i="30"/>
  <c r="J121" i="30"/>
  <c r="J122" i="30"/>
  <c r="J123" i="30"/>
  <c r="J124" i="30"/>
  <c r="J125" i="30"/>
  <c r="J126" i="30"/>
  <c r="J127" i="30"/>
  <c r="J128" i="30"/>
  <c r="J129" i="30"/>
  <c r="J130" i="30"/>
  <c r="J131" i="30"/>
  <c r="J132" i="30"/>
  <c r="J133" i="30"/>
  <c r="J134" i="30"/>
  <c r="J135" i="30"/>
  <c r="J136" i="30"/>
  <c r="J137" i="30"/>
  <c r="J138" i="30"/>
  <c r="J139" i="30"/>
  <c r="J140" i="30"/>
  <c r="J141" i="30"/>
  <c r="J142" i="30"/>
  <c r="J143" i="30"/>
  <c r="J144" i="30"/>
  <c r="J145" i="30"/>
  <c r="J146" i="30"/>
  <c r="J147" i="30"/>
  <c r="J148" i="30"/>
  <c r="J149" i="30"/>
  <c r="J150" i="30"/>
  <c r="J151" i="30"/>
  <c r="J152" i="30"/>
  <c r="J153" i="30"/>
  <c r="J154" i="30"/>
  <c r="J155" i="30"/>
  <c r="J156" i="30"/>
  <c r="J157" i="30"/>
  <c r="J158" i="30"/>
  <c r="J159" i="30"/>
  <c r="J161" i="30"/>
  <c r="J162" i="30"/>
  <c r="J163" i="30"/>
  <c r="J164" i="30"/>
  <c r="J165" i="30"/>
  <c r="J166" i="30"/>
  <c r="J167" i="30"/>
  <c r="J168" i="30"/>
  <c r="J169" i="30"/>
  <c r="J170" i="30"/>
  <c r="J171" i="30"/>
  <c r="J172" i="30"/>
  <c r="J173" i="30"/>
  <c r="J178" i="30"/>
  <c r="J179" i="30"/>
  <c r="J3" i="30"/>
  <c r="I166" i="30"/>
  <c r="I167" i="30"/>
  <c r="I168" i="30"/>
  <c r="I169" i="30"/>
  <c r="I170" i="30"/>
  <c r="I172" i="30"/>
  <c r="I173" i="30"/>
  <c r="I177" i="30"/>
  <c r="I178" i="30"/>
  <c r="I179" i="30"/>
  <c r="I180" i="30"/>
  <c r="I181" i="30"/>
  <c r="I182" i="30"/>
  <c r="I183" i="30"/>
  <c r="I184" i="30"/>
  <c r="I185" i="30"/>
  <c r="I186" i="30"/>
  <c r="I187" i="30"/>
  <c r="I188" i="30"/>
  <c r="I189" i="30"/>
  <c r="I190" i="30"/>
  <c r="I191" i="30"/>
  <c r="I192" i="30"/>
  <c r="I193" i="30"/>
  <c r="I194" i="30"/>
  <c r="I195" i="30"/>
  <c r="I196" i="30"/>
  <c r="I197" i="30"/>
  <c r="I198" i="30"/>
  <c r="I199" i="30"/>
  <c r="I200" i="30"/>
  <c r="I201" i="30"/>
  <c r="I202" i="30"/>
  <c r="I203" i="30"/>
  <c r="I204" i="30"/>
  <c r="I205" i="30"/>
  <c r="I206" i="30"/>
  <c r="I207" i="30"/>
  <c r="I4" i="30"/>
  <c r="I5" i="30"/>
  <c r="I6" i="30"/>
  <c r="I7" i="30"/>
  <c r="I8" i="30"/>
  <c r="I9" i="30"/>
  <c r="I10" i="30"/>
  <c r="I11" i="30"/>
  <c r="I12" i="30"/>
  <c r="I13" i="30"/>
  <c r="I14" i="30"/>
  <c r="I15" i="30"/>
  <c r="I16" i="30"/>
  <c r="I17" i="30"/>
  <c r="I18" i="30"/>
  <c r="I19" i="30"/>
  <c r="I20" i="30"/>
  <c r="I21" i="30"/>
  <c r="I22" i="30"/>
  <c r="I23" i="30"/>
  <c r="I24" i="30"/>
  <c r="I25" i="30"/>
  <c r="I26" i="30"/>
  <c r="I27" i="30"/>
  <c r="I28" i="30"/>
  <c r="I29" i="30"/>
  <c r="I30" i="30"/>
  <c r="I32" i="30"/>
  <c r="I33" i="30"/>
  <c r="I36" i="30"/>
  <c r="I37" i="30"/>
  <c r="I39" i="30"/>
  <c r="I40" i="30"/>
  <c r="I41" i="30"/>
  <c r="I42" i="30"/>
  <c r="I43" i="30"/>
  <c r="I44" i="30"/>
  <c r="I46" i="30"/>
  <c r="I47" i="30"/>
  <c r="I48" i="30"/>
  <c r="I49" i="30"/>
  <c r="I50" i="30"/>
  <c r="I51" i="30"/>
  <c r="I52" i="30"/>
  <c r="I53" i="30"/>
  <c r="I54" i="30"/>
  <c r="I55" i="30"/>
  <c r="I56" i="30"/>
  <c r="I57" i="30"/>
  <c r="I58" i="30"/>
  <c r="I59" i="30"/>
  <c r="I60" i="30"/>
  <c r="I61" i="30"/>
  <c r="I62" i="30"/>
  <c r="I63" i="30"/>
  <c r="I64" i="30"/>
  <c r="I65" i="30"/>
  <c r="I66" i="30"/>
  <c r="I67" i="30"/>
  <c r="I68" i="30"/>
  <c r="I69" i="30"/>
  <c r="I70" i="30"/>
  <c r="I71" i="30"/>
  <c r="I72" i="30"/>
  <c r="I73" i="30"/>
  <c r="I74" i="30"/>
  <c r="I75" i="30"/>
  <c r="I76" i="30"/>
  <c r="I77" i="30"/>
  <c r="I78" i="30"/>
  <c r="I79" i="30"/>
  <c r="I80" i="30"/>
  <c r="I81" i="30"/>
  <c r="I82" i="30"/>
  <c r="I83" i="30"/>
  <c r="I84" i="30"/>
  <c r="I85" i="30"/>
  <c r="I86" i="30"/>
  <c r="I87" i="30"/>
  <c r="I88" i="30"/>
  <c r="I89" i="30"/>
  <c r="I90" i="30"/>
  <c r="I91" i="30"/>
  <c r="I92" i="30"/>
  <c r="I93" i="30"/>
  <c r="I94" i="30"/>
  <c r="I95" i="30"/>
  <c r="I96" i="30"/>
  <c r="I97" i="30"/>
  <c r="I98" i="30"/>
  <c r="I99" i="30"/>
  <c r="I100" i="30"/>
  <c r="I101" i="30"/>
  <c r="I102" i="30"/>
  <c r="I103" i="30"/>
  <c r="I104" i="30"/>
  <c r="I105" i="30"/>
  <c r="I106" i="30"/>
  <c r="I107" i="30"/>
  <c r="I108" i="30"/>
  <c r="I109" i="30"/>
  <c r="I110" i="30"/>
  <c r="I111" i="30"/>
  <c r="I112" i="30"/>
  <c r="I113" i="30"/>
  <c r="I114" i="30"/>
  <c r="I115" i="30"/>
  <c r="I116" i="30"/>
  <c r="I118" i="30"/>
  <c r="I119" i="30"/>
  <c r="I120" i="30"/>
  <c r="I121" i="30"/>
  <c r="I122" i="30"/>
  <c r="I123" i="30"/>
  <c r="I124" i="30"/>
  <c r="I125" i="30"/>
  <c r="I126" i="30"/>
  <c r="I127" i="30"/>
  <c r="I128" i="30"/>
  <c r="I129" i="30"/>
  <c r="I130" i="30"/>
  <c r="I131" i="30"/>
  <c r="I132" i="30"/>
  <c r="I133" i="30"/>
  <c r="I134" i="30"/>
  <c r="I135" i="30"/>
  <c r="I136" i="30"/>
  <c r="I137" i="30"/>
  <c r="I138" i="30"/>
  <c r="I139" i="30"/>
  <c r="I140" i="30"/>
  <c r="I141" i="30"/>
  <c r="I142" i="30"/>
  <c r="I143" i="30"/>
  <c r="I144" i="30"/>
  <c r="I145" i="30"/>
  <c r="I146" i="30"/>
  <c r="I147" i="30"/>
  <c r="I148" i="30"/>
  <c r="I149" i="30"/>
  <c r="I150" i="30"/>
  <c r="I151" i="30"/>
  <c r="I152" i="30"/>
  <c r="I153" i="30"/>
  <c r="I154" i="30"/>
  <c r="I155" i="30"/>
  <c r="I156" i="30"/>
  <c r="I157" i="30"/>
  <c r="I158" i="30"/>
  <c r="I159" i="30"/>
  <c r="I161" i="30"/>
  <c r="I162" i="30"/>
  <c r="I163" i="30"/>
  <c r="I164" i="30"/>
  <c r="I3" i="30"/>
  <c r="B17" i="36" l="1"/>
  <c r="J18" i="36" l="1"/>
  <c r="J19" i="36"/>
  <c r="J20" i="36"/>
  <c r="J21" i="36"/>
  <c r="J22" i="36"/>
  <c r="J23" i="36"/>
  <c r="J24" i="36"/>
  <c r="J25" i="36"/>
  <c r="J26" i="36"/>
  <c r="J27" i="36"/>
  <c r="J28" i="36"/>
  <c r="J29" i="36"/>
  <c r="J30" i="36"/>
  <c r="J31" i="36"/>
  <c r="J32" i="36"/>
  <c r="J33" i="36"/>
  <c r="J34" i="36"/>
  <c r="J35" i="36"/>
  <c r="J36" i="36"/>
  <c r="J37" i="36"/>
  <c r="J38" i="36"/>
  <c r="J39" i="36"/>
  <c r="J40" i="36"/>
  <c r="J41" i="36"/>
  <c r="J42" i="36"/>
  <c r="J43" i="36"/>
  <c r="J44" i="36"/>
  <c r="J45" i="36"/>
  <c r="J46" i="36"/>
  <c r="J47" i="36"/>
  <c r="J48" i="36"/>
  <c r="J49" i="36"/>
  <c r="J50" i="36"/>
  <c r="J51" i="36"/>
  <c r="J52" i="36"/>
  <c r="J53" i="36"/>
  <c r="J54" i="36"/>
  <c r="J55" i="36"/>
  <c r="J56" i="36"/>
  <c r="J57" i="36"/>
  <c r="J58" i="36"/>
  <c r="J59" i="36"/>
  <c r="J60" i="36"/>
  <c r="J61" i="36"/>
  <c r="J62" i="36"/>
  <c r="J63" i="36"/>
  <c r="J64" i="36"/>
  <c r="J65" i="36"/>
  <c r="J66" i="36"/>
  <c r="J67" i="36"/>
  <c r="J68" i="36"/>
  <c r="J69" i="36"/>
  <c r="J70" i="36"/>
  <c r="J71" i="36"/>
  <c r="J72" i="36"/>
  <c r="J73" i="36"/>
  <c r="J74" i="36"/>
  <c r="J75" i="36"/>
  <c r="J76" i="36"/>
  <c r="J77" i="36"/>
  <c r="J78" i="36"/>
  <c r="J79" i="36"/>
  <c r="J80" i="36"/>
  <c r="J81" i="36"/>
  <c r="J82" i="36"/>
  <c r="J83" i="36"/>
  <c r="J84" i="36"/>
  <c r="J85" i="36"/>
  <c r="J86" i="36"/>
  <c r="J87" i="36"/>
  <c r="J88" i="36"/>
  <c r="J89" i="36"/>
  <c r="J90" i="36"/>
  <c r="J91" i="36"/>
  <c r="J92" i="36"/>
  <c r="J93" i="36"/>
  <c r="J94" i="36"/>
  <c r="J95" i="36"/>
  <c r="J96" i="36"/>
  <c r="J97" i="36"/>
  <c r="J98" i="36"/>
  <c r="J99" i="36"/>
  <c r="J100" i="36"/>
  <c r="J101" i="36"/>
  <c r="J102" i="36"/>
  <c r="J103" i="36"/>
  <c r="J104" i="36"/>
  <c r="J105" i="36"/>
  <c r="J106" i="36"/>
  <c r="J107" i="36"/>
  <c r="J108" i="36"/>
  <c r="J109" i="36"/>
  <c r="J110" i="36"/>
  <c r="J111" i="36"/>
  <c r="J112" i="36"/>
  <c r="J113" i="36"/>
  <c r="J114" i="36"/>
  <c r="J115" i="36"/>
  <c r="J116" i="36"/>
  <c r="J117" i="36"/>
  <c r="J118" i="36"/>
  <c r="J119" i="36"/>
  <c r="J120" i="36"/>
  <c r="J121" i="36"/>
  <c r="J122" i="36"/>
  <c r="J123" i="36"/>
  <c r="J124" i="36"/>
  <c r="J125" i="36"/>
  <c r="J126" i="36"/>
  <c r="J127" i="36"/>
  <c r="J128" i="36"/>
  <c r="J129" i="36"/>
  <c r="J130" i="36"/>
  <c r="J131" i="36"/>
  <c r="J132" i="36"/>
  <c r="J133" i="36"/>
  <c r="J134" i="36"/>
  <c r="J135" i="36"/>
  <c r="J136" i="36"/>
  <c r="J137" i="36"/>
  <c r="J138" i="36"/>
  <c r="J139" i="36"/>
  <c r="J140" i="36"/>
  <c r="J141" i="36"/>
  <c r="J142" i="36"/>
  <c r="J143" i="36"/>
  <c r="J144" i="36"/>
  <c r="J145" i="36"/>
  <c r="J146" i="36"/>
  <c r="J147" i="36"/>
  <c r="J148" i="36"/>
  <c r="J149" i="36"/>
  <c r="J150" i="36"/>
  <c r="J151" i="36"/>
  <c r="J152" i="36"/>
  <c r="J153" i="36"/>
  <c r="J154" i="36"/>
  <c r="J155" i="36"/>
  <c r="J156" i="36"/>
  <c r="J157" i="36"/>
  <c r="J158" i="36"/>
  <c r="J159" i="36"/>
  <c r="J160" i="36"/>
  <c r="J161" i="36"/>
  <c r="J162" i="36"/>
  <c r="J163" i="36"/>
  <c r="J164" i="36"/>
  <c r="J165" i="36"/>
  <c r="J166" i="36"/>
  <c r="J167" i="36"/>
  <c r="J168" i="36"/>
  <c r="J169" i="36"/>
  <c r="J170" i="36"/>
  <c r="J171" i="36"/>
  <c r="J172" i="36"/>
  <c r="J173" i="36"/>
  <c r="J174" i="36"/>
  <c r="J175" i="36"/>
  <c r="J176" i="36"/>
  <c r="J177" i="36"/>
  <c r="J178" i="36"/>
  <c r="J179" i="36"/>
  <c r="J180" i="36"/>
  <c r="J181" i="36"/>
  <c r="J182" i="36"/>
  <c r="J183" i="36"/>
  <c r="J184" i="36"/>
  <c r="J185" i="36"/>
  <c r="J186" i="36"/>
  <c r="J187" i="36"/>
  <c r="J188" i="36"/>
  <c r="J189" i="36"/>
  <c r="J190" i="36"/>
  <c r="J191" i="36"/>
  <c r="J192" i="36"/>
  <c r="J193" i="36"/>
  <c r="J194" i="36"/>
  <c r="J195" i="36"/>
  <c r="J196" i="36"/>
  <c r="J197" i="36"/>
  <c r="J198" i="36"/>
  <c r="J199" i="36"/>
  <c r="J200" i="36"/>
  <c r="J201" i="36"/>
  <c r="J202" i="36"/>
  <c r="J203" i="36"/>
  <c r="J204" i="36"/>
  <c r="J205" i="36"/>
  <c r="J206" i="36"/>
  <c r="J207" i="36"/>
  <c r="J208" i="36"/>
  <c r="J209" i="36"/>
  <c r="J210" i="36"/>
  <c r="J211" i="36"/>
  <c r="J212" i="36"/>
  <c r="J213" i="36"/>
  <c r="J214" i="36"/>
  <c r="J215" i="36"/>
  <c r="J216" i="36"/>
  <c r="J217" i="36"/>
  <c r="J218" i="36"/>
  <c r="J219" i="36"/>
  <c r="J220" i="36"/>
  <c r="J221" i="36"/>
  <c r="J222" i="36"/>
  <c r="J223" i="36"/>
  <c r="J224" i="36"/>
  <c r="J225" i="36"/>
  <c r="J226" i="36"/>
  <c r="J227" i="36"/>
  <c r="J228" i="36"/>
  <c r="J229" i="36"/>
  <c r="J230" i="36"/>
  <c r="J231" i="36"/>
  <c r="J232" i="36"/>
  <c r="J233" i="36"/>
  <c r="J234" i="36"/>
  <c r="J235" i="36"/>
  <c r="J236" i="36"/>
  <c r="J237" i="36"/>
  <c r="J238" i="36"/>
  <c r="J239" i="36"/>
  <c r="J240" i="36"/>
  <c r="J241" i="36"/>
  <c r="J242" i="36"/>
  <c r="J243" i="36"/>
  <c r="J244" i="36"/>
  <c r="J245" i="36"/>
  <c r="J246" i="36"/>
  <c r="J247" i="36"/>
  <c r="J248" i="36"/>
  <c r="J249" i="36"/>
  <c r="J250" i="36"/>
  <c r="J251" i="36"/>
  <c r="J252" i="36"/>
  <c r="J253" i="36"/>
  <c r="J254" i="36"/>
  <c r="J255" i="36"/>
  <c r="J256" i="36"/>
  <c r="J257" i="36"/>
  <c r="J258" i="36"/>
  <c r="J259" i="36"/>
  <c r="J260" i="36"/>
  <c r="J261" i="36"/>
  <c r="J262" i="36"/>
  <c r="J263" i="36"/>
  <c r="J264" i="36"/>
  <c r="J265" i="36"/>
  <c r="J266" i="36"/>
  <c r="J267" i="36"/>
  <c r="J268" i="36"/>
  <c r="J269" i="36"/>
  <c r="J270" i="36"/>
  <c r="J271" i="36"/>
  <c r="J272" i="36"/>
  <c r="J273" i="36"/>
  <c r="J274" i="36"/>
  <c r="J275" i="36"/>
  <c r="J276" i="36"/>
  <c r="J277" i="36"/>
  <c r="J278" i="36"/>
  <c r="J279" i="36"/>
  <c r="J280" i="36"/>
  <c r="J281" i="36"/>
  <c r="J282" i="36"/>
  <c r="J283" i="36"/>
  <c r="J284" i="36"/>
  <c r="J285" i="36"/>
  <c r="J286" i="36"/>
  <c r="J287" i="36"/>
  <c r="J288" i="36"/>
  <c r="J289" i="36"/>
  <c r="J290" i="36"/>
  <c r="J291" i="36"/>
  <c r="J292" i="36"/>
  <c r="J293" i="36"/>
  <c r="J294" i="36"/>
  <c r="J295" i="36"/>
  <c r="J296" i="36"/>
  <c r="J297" i="36"/>
  <c r="J298" i="36"/>
  <c r="J299" i="36"/>
  <c r="J300" i="36"/>
  <c r="J301" i="36"/>
  <c r="J302" i="36"/>
  <c r="J303" i="36"/>
  <c r="J304" i="36"/>
  <c r="J305" i="36"/>
  <c r="J306" i="36"/>
  <c r="J307" i="36"/>
  <c r="J308" i="36"/>
  <c r="J309" i="36"/>
  <c r="J310" i="36"/>
  <c r="J311" i="36"/>
  <c r="J312" i="36"/>
  <c r="J313" i="36"/>
  <c r="J314" i="36"/>
  <c r="J315" i="36"/>
  <c r="J316" i="36"/>
  <c r="J317" i="36"/>
  <c r="J318" i="36"/>
  <c r="J319" i="36"/>
  <c r="J320" i="36"/>
  <c r="J321" i="36"/>
  <c r="J322" i="36"/>
  <c r="J323" i="36"/>
  <c r="J324" i="36"/>
  <c r="J325" i="36"/>
  <c r="J326" i="36"/>
  <c r="J327" i="36"/>
  <c r="J328" i="36"/>
  <c r="J329" i="36"/>
  <c r="J330" i="36"/>
  <c r="J331" i="36"/>
  <c r="J332" i="36"/>
  <c r="J333" i="36"/>
  <c r="J334" i="36"/>
  <c r="J335" i="36"/>
  <c r="J336" i="36"/>
  <c r="J337" i="36"/>
  <c r="J338" i="36"/>
  <c r="J339" i="36"/>
  <c r="J340" i="36"/>
  <c r="J341" i="36"/>
  <c r="J342" i="36"/>
  <c r="J343" i="36"/>
  <c r="J344" i="36"/>
  <c r="J345" i="36"/>
  <c r="J346" i="36"/>
  <c r="J347" i="36"/>
  <c r="J348" i="36"/>
  <c r="J349" i="36"/>
  <c r="J350" i="36"/>
  <c r="J351" i="36"/>
  <c r="J352" i="36"/>
  <c r="J353" i="36"/>
  <c r="J354" i="36"/>
  <c r="J355" i="36"/>
  <c r="J356" i="36"/>
  <c r="J357" i="36"/>
  <c r="J358" i="36"/>
  <c r="J359" i="36"/>
  <c r="J360" i="36"/>
  <c r="J361" i="36"/>
  <c r="J362" i="36"/>
  <c r="J363" i="36"/>
  <c r="J364" i="36"/>
  <c r="J365" i="36"/>
  <c r="J366" i="36"/>
  <c r="J367" i="36"/>
  <c r="J368" i="36"/>
  <c r="J369" i="36"/>
  <c r="J370" i="36"/>
  <c r="J371" i="36"/>
  <c r="J372" i="36"/>
  <c r="J373" i="36"/>
  <c r="J374" i="36"/>
  <c r="J375" i="36"/>
  <c r="J376" i="36"/>
  <c r="J377" i="36"/>
  <c r="J378" i="36"/>
  <c r="J379" i="36"/>
  <c r="J17" i="36"/>
  <c r="H17" i="36"/>
  <c r="B209" i="36"/>
  <c r="B210" i="36"/>
  <c r="B211" i="36"/>
  <c r="B212" i="36"/>
  <c r="B213" i="36"/>
  <c r="B214" i="36"/>
  <c r="B215" i="36"/>
  <c r="B216" i="36"/>
  <c r="B217" i="36"/>
  <c r="B218" i="36"/>
  <c r="B219" i="36"/>
  <c r="B220" i="36"/>
  <c r="B221" i="36"/>
  <c r="B222" i="36"/>
  <c r="B223" i="36"/>
  <c r="B224" i="36"/>
  <c r="B225" i="36"/>
  <c r="B226" i="36"/>
  <c r="B227" i="36"/>
  <c r="B228" i="36"/>
  <c r="B229" i="36"/>
  <c r="B230" i="36"/>
  <c r="B231" i="36"/>
  <c r="B232" i="36"/>
  <c r="B233" i="36"/>
  <c r="B234" i="36"/>
  <c r="B235" i="36"/>
  <c r="B236" i="36"/>
  <c r="B205" i="36"/>
  <c r="B206" i="36"/>
  <c r="B207" i="36"/>
  <c r="B208"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104" i="36"/>
  <c r="B105" i="36"/>
  <c r="B106" i="36"/>
  <c r="B107" i="36"/>
  <c r="B108" i="36"/>
  <c r="B109" i="36"/>
  <c r="B110" i="36"/>
  <c r="B111" i="36"/>
  <c r="B112" i="36"/>
  <c r="B113" i="36"/>
  <c r="B114" i="36"/>
  <c r="B115" i="36"/>
  <c r="B116" i="36"/>
  <c r="B117" i="36"/>
  <c r="B118" i="36"/>
  <c r="B119" i="36"/>
  <c r="B120" i="36"/>
  <c r="B121" i="36"/>
  <c r="B122" i="36"/>
  <c r="B123" i="36"/>
  <c r="B124" i="36"/>
  <c r="B125" i="36"/>
  <c r="B126" i="36"/>
  <c r="B127" i="36"/>
  <c r="B128" i="36"/>
  <c r="B129" i="36"/>
  <c r="B130" i="36"/>
  <c r="B131" i="36"/>
  <c r="B132" i="36"/>
  <c r="B133" i="36"/>
  <c r="B134" i="36"/>
  <c r="B135" i="36"/>
  <c r="B136" i="36"/>
  <c r="B137" i="36"/>
  <c r="B138" i="36"/>
  <c r="B139" i="36"/>
  <c r="B140" i="36"/>
  <c r="B141" i="36"/>
  <c r="B142" i="36"/>
  <c r="B143" i="36"/>
  <c r="B144" i="36"/>
  <c r="B145" i="36"/>
  <c r="B146" i="36"/>
  <c r="B147" i="36"/>
  <c r="B148" i="36"/>
  <c r="B149" i="36"/>
  <c r="B150" i="36"/>
  <c r="B151" i="36"/>
  <c r="B152" i="36"/>
  <c r="B153" i="36"/>
  <c r="B154" i="36"/>
  <c r="B155" i="36"/>
  <c r="B156" i="36"/>
  <c r="B157" i="36"/>
  <c r="B158" i="36"/>
  <c r="B159" i="36"/>
  <c r="B160" i="36"/>
  <c r="B161" i="36"/>
  <c r="B162" i="36"/>
  <c r="B163" i="36"/>
  <c r="B164" i="36"/>
  <c r="B165" i="36"/>
  <c r="B166" i="36"/>
  <c r="B167" i="36"/>
  <c r="B168" i="36"/>
  <c r="B169" i="36"/>
  <c r="B170" i="36"/>
  <c r="B171" i="36"/>
  <c r="B172" i="36"/>
  <c r="B173" i="36"/>
  <c r="B174" i="36"/>
  <c r="B175" i="36"/>
  <c r="B176" i="36"/>
  <c r="B177" i="36"/>
  <c r="B178" i="36"/>
  <c r="B179" i="36"/>
  <c r="B180" i="36"/>
  <c r="B181" i="36"/>
  <c r="B182" i="36"/>
  <c r="B183" i="36"/>
  <c r="B184" i="36"/>
  <c r="B185" i="36"/>
  <c r="B186" i="36"/>
  <c r="B187" i="36"/>
  <c r="B188" i="36"/>
  <c r="B189" i="36"/>
  <c r="B190" i="36"/>
  <c r="B191" i="36"/>
  <c r="B192" i="36"/>
  <c r="B193" i="36"/>
  <c r="B194" i="36"/>
  <c r="B195" i="36"/>
  <c r="B196" i="36"/>
  <c r="B197" i="36"/>
  <c r="B198" i="36"/>
  <c r="B199" i="36"/>
  <c r="B200" i="36"/>
  <c r="B201" i="36"/>
  <c r="B202" i="36"/>
  <c r="B203" i="36"/>
  <c r="B204" i="36"/>
  <c r="AB33" i="36"/>
  <c r="AB34" i="36"/>
  <c r="AB35" i="36"/>
  <c r="AB36" i="36"/>
  <c r="AB37" i="36"/>
  <c r="AB38" i="36"/>
  <c r="AB39" i="36"/>
  <c r="AB40" i="36"/>
  <c r="AB41" i="36"/>
  <c r="AB42" i="36"/>
  <c r="AB43" i="36"/>
  <c r="AB44" i="36"/>
  <c r="AB32" i="36"/>
  <c r="M73" i="36"/>
  <c r="M18" i="36" l="1"/>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M71" i="36"/>
  <c r="M72" i="36"/>
  <c r="M74" i="36"/>
  <c r="M75" i="36"/>
  <c r="M76" i="36"/>
  <c r="M77" i="36"/>
  <c r="M78" i="36"/>
  <c r="M79" i="36"/>
  <c r="M80" i="36"/>
  <c r="M81" i="36"/>
  <c r="M82" i="36"/>
  <c r="M83" i="36"/>
  <c r="M84" i="36"/>
  <c r="M85" i="36"/>
  <c r="M86" i="36"/>
  <c r="M87" i="36"/>
  <c r="M88" i="36"/>
  <c r="M89" i="36"/>
  <c r="M90" i="36"/>
  <c r="M91" i="36"/>
  <c r="M92" i="36"/>
  <c r="M93" i="36"/>
  <c r="M94" i="36"/>
  <c r="M95" i="36"/>
  <c r="M96" i="36"/>
  <c r="M97" i="36"/>
  <c r="M98" i="36"/>
  <c r="M99" i="36"/>
  <c r="M100" i="36"/>
  <c r="M101" i="36"/>
  <c r="M102" i="36"/>
  <c r="M103" i="36"/>
  <c r="M104" i="36"/>
  <c r="M105" i="36"/>
  <c r="M106" i="36"/>
  <c r="M107" i="36"/>
  <c r="M108" i="36"/>
  <c r="M109" i="36"/>
  <c r="M110" i="36"/>
  <c r="M111" i="36"/>
  <c r="M112" i="36"/>
  <c r="M113" i="36"/>
  <c r="M114" i="36"/>
  <c r="M115" i="36"/>
  <c r="M116" i="36"/>
  <c r="M117" i="36"/>
  <c r="M118" i="36"/>
  <c r="M119" i="36"/>
  <c r="M120" i="36"/>
  <c r="M121" i="36"/>
  <c r="M122" i="36"/>
  <c r="M123" i="36"/>
  <c r="M124" i="36"/>
  <c r="M125" i="36"/>
  <c r="M126" i="36"/>
  <c r="M127" i="36"/>
  <c r="M128" i="36"/>
  <c r="M129" i="36"/>
  <c r="M130" i="36"/>
  <c r="M131" i="36"/>
  <c r="M132" i="36"/>
  <c r="M133" i="36"/>
  <c r="M134" i="36"/>
  <c r="M135" i="36"/>
  <c r="M136" i="36"/>
  <c r="M137" i="36"/>
  <c r="M138" i="36"/>
  <c r="M139" i="36"/>
  <c r="M140" i="36"/>
  <c r="M141" i="36"/>
  <c r="M142" i="36"/>
  <c r="M143" i="36"/>
  <c r="M144" i="36"/>
  <c r="M145" i="36"/>
  <c r="M146" i="36"/>
  <c r="M147" i="36"/>
  <c r="M148" i="36"/>
  <c r="M149" i="36"/>
  <c r="M150" i="36"/>
  <c r="M151" i="36"/>
  <c r="M152" i="36"/>
  <c r="M153" i="36"/>
  <c r="M154" i="36"/>
  <c r="M155" i="36"/>
  <c r="M156" i="36"/>
  <c r="M157" i="36"/>
  <c r="M158" i="36"/>
  <c r="M159" i="36"/>
  <c r="M160" i="36"/>
  <c r="M161" i="36"/>
  <c r="M162" i="36"/>
  <c r="M163" i="36"/>
  <c r="M164" i="36"/>
  <c r="M165" i="36"/>
  <c r="M166" i="36"/>
  <c r="M167" i="36"/>
  <c r="M168" i="36"/>
  <c r="M169" i="36"/>
  <c r="M170" i="36"/>
  <c r="M171" i="36"/>
  <c r="M172" i="36"/>
  <c r="M173" i="36"/>
  <c r="M174" i="36"/>
  <c r="M175" i="36"/>
  <c r="M176" i="36"/>
  <c r="M177" i="36"/>
  <c r="M178" i="36"/>
  <c r="M179" i="36"/>
  <c r="M180" i="36"/>
  <c r="M181" i="36"/>
  <c r="M182" i="36"/>
  <c r="M183" i="36"/>
  <c r="M184" i="36"/>
  <c r="M185" i="36"/>
  <c r="M186" i="36"/>
  <c r="M187" i="36"/>
  <c r="M188" i="36"/>
  <c r="M189" i="36"/>
  <c r="M190" i="36"/>
  <c r="M191" i="36"/>
  <c r="M192" i="36"/>
  <c r="M193" i="36"/>
  <c r="M194" i="36"/>
  <c r="M195" i="36"/>
  <c r="M196" i="36"/>
  <c r="M197" i="36"/>
  <c r="M198" i="36"/>
  <c r="M199" i="36"/>
  <c r="M200" i="36"/>
  <c r="M201" i="36"/>
  <c r="M202" i="36"/>
  <c r="M203" i="36"/>
  <c r="M204" i="36"/>
  <c r="M205" i="36"/>
  <c r="M206" i="36"/>
  <c r="M207" i="36"/>
  <c r="M208" i="36"/>
  <c r="M209" i="36"/>
  <c r="M210" i="36"/>
  <c r="M211" i="36"/>
  <c r="M212" i="36"/>
  <c r="M213" i="36"/>
  <c r="M214" i="36"/>
  <c r="M215" i="36"/>
  <c r="M216" i="36"/>
  <c r="M217" i="36"/>
  <c r="M218" i="36"/>
  <c r="M219" i="36"/>
  <c r="M220" i="36"/>
  <c r="M221" i="36"/>
  <c r="M17" i="36"/>
  <c r="H18" i="36"/>
  <c r="H19" i="36"/>
  <c r="H20" i="36"/>
  <c r="H21" i="36"/>
  <c r="H22" i="36"/>
  <c r="H23" i="36"/>
  <c r="H24" i="36"/>
  <c r="H25" i="36"/>
  <c r="H26" i="36"/>
  <c r="H27" i="36"/>
  <c r="H28" i="36"/>
  <c r="H29" i="36"/>
  <c r="H30" i="36"/>
  <c r="H31" i="36"/>
  <c r="H32" i="36"/>
  <c r="H33" i="36"/>
  <c r="H34" i="36"/>
  <c r="H35" i="36"/>
  <c r="H36" i="36"/>
  <c r="H37" i="36"/>
  <c r="H38" i="36"/>
  <c r="H39" i="36"/>
  <c r="H40" i="36"/>
  <c r="H41" i="36"/>
  <c r="H42" i="36"/>
  <c r="H43" i="36"/>
  <c r="H44" i="36"/>
  <c r="H45" i="36"/>
  <c r="H46" i="36"/>
  <c r="H47" i="36"/>
  <c r="H48" i="36"/>
  <c r="H49" i="36"/>
  <c r="H50" i="36"/>
  <c r="H51" i="36"/>
  <c r="H52" i="36"/>
  <c r="H53" i="36"/>
  <c r="H54" i="36"/>
  <c r="H55" i="36"/>
  <c r="H56" i="36"/>
  <c r="H57" i="36"/>
  <c r="H58" i="36"/>
  <c r="H59" i="36"/>
  <c r="H60" i="36"/>
  <c r="H61" i="36"/>
  <c r="H62" i="36"/>
  <c r="H63" i="36"/>
  <c r="H64" i="36"/>
  <c r="H65" i="36"/>
  <c r="H66" i="36"/>
  <c r="H67" i="36"/>
  <c r="H68" i="36"/>
  <c r="H69" i="36"/>
  <c r="H70" i="36"/>
  <c r="H71" i="36"/>
  <c r="H72" i="36"/>
  <c r="H73" i="36"/>
  <c r="H74" i="36"/>
  <c r="H75" i="36"/>
  <c r="H76" i="36"/>
  <c r="H77" i="36"/>
  <c r="H78" i="36"/>
  <c r="H79" i="36"/>
  <c r="H80" i="36"/>
  <c r="H81" i="36"/>
  <c r="H82" i="36"/>
  <c r="H83" i="36"/>
  <c r="H84" i="36"/>
  <c r="H85" i="36"/>
  <c r="H86" i="36"/>
  <c r="H87" i="36"/>
  <c r="H88" i="36"/>
  <c r="H89" i="36"/>
  <c r="H90" i="36"/>
  <c r="H91" i="36"/>
  <c r="H92" i="36"/>
  <c r="H93" i="36"/>
  <c r="H94" i="36"/>
  <c r="H95" i="36"/>
  <c r="H96" i="36"/>
  <c r="H97" i="36"/>
  <c r="H98" i="36"/>
  <c r="H99" i="36"/>
  <c r="H100" i="36"/>
  <c r="H101" i="36"/>
  <c r="H102" i="36"/>
  <c r="H103" i="36"/>
  <c r="H104" i="36"/>
  <c r="H105" i="36"/>
  <c r="H106" i="36"/>
  <c r="H107" i="36"/>
  <c r="H108" i="36"/>
  <c r="H109" i="36"/>
  <c r="H110" i="36"/>
  <c r="H111" i="36"/>
  <c r="H112" i="36"/>
  <c r="H113" i="36"/>
  <c r="H114" i="36"/>
  <c r="H115" i="36"/>
  <c r="H116" i="36"/>
  <c r="H117" i="36"/>
  <c r="H118" i="36"/>
  <c r="H119" i="36"/>
  <c r="H120" i="36"/>
  <c r="H121" i="36"/>
  <c r="H122" i="36"/>
  <c r="H123" i="36"/>
  <c r="H124" i="36"/>
  <c r="H125" i="36"/>
  <c r="H126" i="36"/>
  <c r="H127" i="36"/>
  <c r="H128" i="36"/>
  <c r="H129" i="36"/>
  <c r="H130" i="36"/>
  <c r="H131" i="36"/>
  <c r="H132" i="36"/>
  <c r="H133" i="36"/>
  <c r="H134" i="36"/>
  <c r="H135" i="36"/>
  <c r="H136" i="36"/>
  <c r="H137" i="36"/>
  <c r="X326" i="34" l="1"/>
  <c r="R326" i="34"/>
  <c r="L326" i="34"/>
  <c r="X3" i="34"/>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7" i="34"/>
  <c r="X328" i="34"/>
  <c r="X329" i="34"/>
  <c r="X330" i="34"/>
  <c r="X331" i="34"/>
  <c r="X332" i="34"/>
  <c r="X333" i="34"/>
  <c r="X334" i="34"/>
  <c r="X335" i="34"/>
  <c r="X336" i="34"/>
  <c r="X337" i="34"/>
  <c r="X338" i="34"/>
  <c r="X339" i="34"/>
  <c r="X340" i="34"/>
  <c r="X341" i="34"/>
  <c r="X342" i="34"/>
  <c r="X343" i="34"/>
  <c r="X344" i="34"/>
  <c r="X345" i="34"/>
  <c r="X346" i="34"/>
  <c r="X347" i="34"/>
  <c r="X348" i="34"/>
  <c r="X349" i="34"/>
  <c r="X350" i="34"/>
  <c r="X351" i="34"/>
  <c r="X352" i="34"/>
  <c r="X353" i="34"/>
  <c r="X354" i="34"/>
  <c r="X355" i="34"/>
  <c r="X356" i="34"/>
  <c r="X357" i="34"/>
  <c r="X358" i="34"/>
  <c r="X359" i="34"/>
  <c r="X360" i="34"/>
  <c r="X361" i="34"/>
  <c r="X362" i="34"/>
  <c r="X363" i="34"/>
  <c r="X364"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7" i="34"/>
  <c r="R328" i="34"/>
  <c r="R329" i="34"/>
  <c r="R330" i="34"/>
  <c r="R331" i="34"/>
  <c r="R332" i="34"/>
  <c r="R333" i="34"/>
  <c r="R334" i="34"/>
  <c r="R335" i="34"/>
  <c r="R336" i="34"/>
  <c r="R337" i="34"/>
  <c r="R338" i="34"/>
  <c r="R339" i="34"/>
  <c r="R340" i="34"/>
  <c r="R341" i="34"/>
  <c r="R342" i="34"/>
  <c r="R343" i="34"/>
  <c r="R344" i="34"/>
  <c r="R345" i="34"/>
  <c r="R346" i="34"/>
  <c r="R347" i="34"/>
  <c r="R348" i="34"/>
  <c r="R349" i="34"/>
  <c r="R350" i="34"/>
  <c r="R351" i="34"/>
  <c r="R352" i="34"/>
  <c r="R353" i="34"/>
  <c r="R354" i="34"/>
  <c r="R355" i="34"/>
  <c r="R356" i="34"/>
  <c r="R357" i="34"/>
  <c r="R358" i="34"/>
  <c r="R359" i="34"/>
  <c r="R360" i="34"/>
  <c r="R361" i="34"/>
  <c r="R362" i="34"/>
  <c r="R363" i="34"/>
  <c r="R364"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L364" i="34"/>
  <c r="K156" i="34"/>
  <c r="K155" i="34"/>
  <c r="K150" i="34"/>
  <c r="K149" i="34"/>
  <c r="K144" i="34"/>
  <c r="K143" i="34"/>
  <c r="K138" i="34"/>
  <c r="K137" i="34"/>
  <c r="K132" i="34"/>
  <c r="K131" i="34"/>
  <c r="K126" i="34"/>
  <c r="K125" i="34"/>
  <c r="K120" i="34"/>
  <c r="K119" i="34"/>
  <c r="K114" i="34"/>
  <c r="K113" i="34"/>
  <c r="K108" i="34"/>
  <c r="K107" i="34"/>
  <c r="K102" i="34"/>
  <c r="K101" i="34"/>
  <c r="K96" i="34"/>
  <c r="K95" i="34"/>
  <c r="K90" i="34"/>
  <c r="K89" i="34"/>
  <c r="K84" i="34"/>
  <c r="K83" i="34"/>
  <c r="K77" i="34"/>
  <c r="K78" i="34"/>
  <c r="K71" i="34"/>
  <c r="K72" i="34"/>
  <c r="K66"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tc={8A981B0D-CE2C-417B-ADCE-5EDC6ED21152}</author>
    <author>tc={CE8E0167-9CC4-45F4-877A-220202705F7F}</author>
    <author>tc={C9B9AC2A-F340-408E-A797-17471DC76F4A}</author>
    <author>tc={EB3FF08A-61E4-4B3F-8D91-C8D30C259FCC}</author>
    <author>tc={136D8270-5376-4928-9603-F4DB7C0DA5FB}</author>
    <author>tc={4FC3B0CD-FAC0-46A8-91B1-AE06AEDC2571}</author>
    <author>tc={B300EEC9-C3C3-40AA-BF0B-66D96C43B45F}</author>
    <author>tc={22B21382-4863-405A-901A-DA5F63D59AA9}</author>
    <author>tc={5DCF9477-B8AF-40A7-94B2-96FDA0F7DE7D}</author>
    <author>tc={E7F258BC-B2F8-447F-A661-512016C1CAD0}</author>
    <author>tc={660A9DB7-FEDA-4E0F-9718-920FAF5E6260}</author>
    <author>tc={4D72B417-FF82-4229-982F-942477F88DBD}</author>
    <author>tc={1CF4F62A-9E6F-441C-B3ED-878C474A3BA7}</author>
    <author>tc={771A061B-907D-4B42-BD25-5521B402FC07}</author>
    <author>tc={3175B5E7-0EFA-414F-8A68-897DA4201AE6}</author>
    <author>tc={487B8129-C88B-4BA7-8C70-954F5CDA139D}</author>
    <author>tc={75E49BCC-E11E-4067-8305-4E924BD96FC6}</author>
    <author>Uthaya Banoo Krishnan</author>
    <author>tc={5CB4B0E9-EE93-420F-8B61-82010517601B}</author>
  </authors>
  <commentList>
    <comment ref="Q1" authorId="0" shapeId="0" xr:uid="{8A981B0D-CE2C-417B-ADCE-5EDC6ED21152}">
      <text>
        <t>[Threaded comment]
Your version of Excel allows you to read this threaded comment; however, any edits to it will get removed if the file is opened in a newer version of Excel. Learn more: https://go.microsoft.com/fwlink/?linkid=870924
Comment:
    CCP12_PQD_Template_20211028_v1_BMSC_GA_2022056 FINAL.xlsx</t>
      </text>
    </comment>
    <comment ref="T1" authorId="1" shapeId="0" xr:uid="{CE8E0167-9CC4-45F4-877A-220202705F7F}">
      <text>
        <t>[Threaded comment]
Your version of Excel allows you to read this threaded comment; however, any edits to it will get removed if the file is opened in a newer version of Excel. Learn more: https://go.microsoft.com/fwlink/?linkid=870924
Comment:
    Sourced from this file which is a compilation of Submissions Q2 2022 and query to BU, reaffirmed with Uthaya</t>
      </text>
    </comment>
    <comment ref="Q2" authorId="2" shapeId="0" xr:uid="{C9B9AC2A-F340-408E-A797-17471DC76F4A}">
      <text>
        <t>[Threaded comment]
Your version of Excel allows you to read this threaded comment; however, any edits to it will get removed if the file is opened in a newer version of Excel. Learn more: https://go.microsoft.com/fwlink/?linkid=870924
Comment:
    AggregateDataFile</t>
      </text>
    </comment>
    <comment ref="R2" authorId="3" shapeId="0" xr:uid="{EB3FF08A-61E4-4B3F-8D91-C8D30C259FCC}">
      <text>
        <t>[Threaded comment]
Your version of Excel allows you to read this threaded comment; however, any edits to it will get removed if the file is opened in a newer version of Excel. Learn more: https://go.microsoft.com/fwlink/?linkid=870924
Comment:
    SpecificDataFile</t>
      </text>
    </comment>
    <comment ref="T2" authorId="4" shapeId="0" xr:uid="{136D8270-5376-4928-9603-F4DB7C0DA5FB}">
      <text>
        <t>[Threaded comment]
Your version of Excel allows you to read this threaded comment; however, any edits to it will get removed if the file is opened in a newer version of Excel. Learn more: https://go.microsoft.com/fwlink/?linkid=870924
Comment:
    AggregateDataFile</t>
      </text>
    </comment>
    <comment ref="U2" authorId="5" shapeId="0" xr:uid="{4FC3B0CD-FAC0-46A8-91B1-AE06AEDC2571}">
      <text>
        <t>[Threaded comment]
Your version of Excel allows you to read this threaded comment; however, any edits to it will get removed if the file is opened in a newer version of Excel. Learn more: https://go.microsoft.com/fwlink/?linkid=870924
Comment:
    SpecificDataFile</t>
      </text>
    </comment>
    <comment ref="W2" authorId="6" shapeId="0" xr:uid="{B300EEC9-C3C3-40AA-BF0B-66D96C43B45F}">
      <text>
        <t>[Threaded comment]
Your version of Excel allows you to read this threaded comment; however, any edits to it will get removed if the file is opened in a newer version of Excel. Learn more: https://go.microsoft.com/fwlink/?linkid=870924
Comment:
    AggregateDataFile</t>
      </text>
    </comment>
    <comment ref="X2" authorId="7" shapeId="0" xr:uid="{22B21382-4863-405A-901A-DA5F63D59AA9}">
      <text>
        <t>[Threaded comment]
Your version of Excel allows you to read this threaded comment; however, any edits to it will get removed if the file is opened in a newer version of Excel. Learn more: https://go.microsoft.com/fwlink/?linkid=870924
Comment:
    SpecificDataFile</t>
      </text>
    </comment>
    <comment ref="Y2" authorId="8" shapeId="0" xr:uid="{5DCF9477-B8AF-40A7-94B2-96FDA0F7DE7D}">
      <text>
        <t>[Threaded comment]
Your version of Excel allows you to read this threaded comment; however, any edits to it will get removed if the file is opened in a newer version of Excel. Learn more: https://go.microsoft.com/fwlink/?linkid=870924
Comment:
    AggregateDataFile</t>
      </text>
    </comment>
    <comment ref="Z2" authorId="9" shapeId="0" xr:uid="{E7F258BC-B2F8-447F-A661-512016C1CAD0}">
      <text>
        <t>[Threaded comment]
Your version of Excel allows you to read this threaded comment; however, any edits to it will get removed if the file is opened in a newer version of Excel. Learn more: https://go.microsoft.com/fwlink/?linkid=870924
Comment:
    SpecificDataFile</t>
      </text>
    </comment>
    <comment ref="AA2" authorId="10" shapeId="0" xr:uid="{660A9DB7-FEDA-4E0F-9718-920FAF5E6260}">
      <text>
        <t>[Threaded comment]
Your version of Excel allows you to read this threaded comment; however, any edits to it will get removed if the file is opened in a newer version of Excel. Learn more: https://go.microsoft.com/fwlink/?linkid=870924
Comment:
    AggregateDataFile</t>
      </text>
    </comment>
    <comment ref="AF2" authorId="11" shapeId="0" xr:uid="{4D72B417-FF82-4229-982F-942477F88DBD}">
      <text>
        <t>[Threaded comment]
Your version of Excel allows you to read this threaded comment; however, any edits to it will get removed if the file is opened in a newer version of Excel. Learn more: https://go.microsoft.com/fwlink/?linkid=870924
Comment:
    AggregateDataFile</t>
      </text>
    </comment>
    <comment ref="C31" authorId="12" shapeId="0" xr:uid="{1CF4F62A-9E6F-441C-B3ED-878C474A3BA7}">
      <text>
        <t>[Threaded comment]
Your version of Excel allows you to read this threaded comment; however, any edits to it will get removed if the file is opened in a newer version of Excel. Learn more: https://go.microsoft.com/fwlink/?linkid=870924
Comment:
    4.4.3(a) and 4.4.3(b)</t>
      </text>
    </comment>
    <comment ref="C34" authorId="13" shapeId="0" xr:uid="{771A061B-907D-4B42-BD25-5521B402FC07}">
      <text>
        <t>[Threaded comment]
Your version of Excel allows you to read this threaded comment; however, any edits to it will get removed if the file is opened in a newer version of Excel. Learn more: https://go.microsoft.com/fwlink/?linkid=870924
Comment:
    4.4.6(a) and 4.4.6(b)</t>
      </text>
    </comment>
    <comment ref="C35" authorId="14" shapeId="0" xr:uid="{3175B5E7-0EFA-414F-8A68-897DA4201AE6}">
      <text>
        <t>[Threaded comment]
Your version of Excel allows you to read this threaded comment; however, any edits to it will get removed if the file is opened in a newer version of Excel. Learn more: https://go.microsoft.com/fwlink/?linkid=870924
Comment:
    4.4.7(a) and 4.4.7(b)</t>
      </text>
    </comment>
    <comment ref="C38" authorId="15" shapeId="0" xr:uid="{487B8129-C88B-4BA7-8C70-954F5CDA139D}">
      <text>
        <t>[Threaded comment]
Your version of Excel allows you to read this threaded comment; however, any edits to it will get removed if the file is opened in a newer version of Excel. Learn more: https://go.microsoft.com/fwlink/?linkid=870924
Comment:
    4.4.10(a) and 4.4.10(b)</t>
      </text>
    </comment>
    <comment ref="C45" authorId="16" shapeId="0" xr:uid="{75E49BCC-E11E-4067-8305-4E924BD96FC6}">
      <text>
        <t>[Threaded comment]
Your version of Excel allows you to read this threaded comment; however, any edits to it will get removed if the file is opened in a newer version of Excel. Learn more: https://go.microsoft.com/fwlink/?linkid=870924
Comment:
    6.1.1(a),6.1.1(b),6.1.1(c),6.1.1(d)</t>
      </text>
    </comment>
    <comment ref="E141" authorId="17" shapeId="0" xr:uid="{F0AA9A0F-5411-4ABC-8C1F-C0D6F67B87DA}">
      <text>
        <r>
          <rPr>
            <b/>
            <sz val="9"/>
            <color indexed="81"/>
            <rFont val="Tahoma"/>
            <family val="2"/>
          </rPr>
          <t>Uthaya Banoo Krishnan:</t>
        </r>
        <r>
          <rPr>
            <sz val="9"/>
            <color indexed="81"/>
            <rFont val="Tahoma"/>
            <family val="2"/>
          </rPr>
          <t xml:space="preserve">
Percentage_USD
Percentage_EUR
Percentage_MYR</t>
        </r>
      </text>
    </comment>
    <comment ref="E148" authorId="18" shapeId="0" xr:uid="{5CB4B0E9-EE93-420F-8B61-82010517601B}">
      <text>
        <t>[Threaded comment]
Your version of Excel allows you to read this threaded comment; however, any edits to it will get removed if the file is opened in a newer version of Excel. Learn more: https://go.microsoft.com/fwlink/?linkid=870924
Comment:
    USD
EUR
MYR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tc={EE84A81F-B2C5-4460-AF95-DF667C213222}</author>
    <author>tc={3E5B942F-A5C5-4440-BBBC-C9F6A79620A8}</author>
    <author>tc={66AC4D39-D420-40C5-8BE3-65CD16ED0CF1}</author>
    <author>tc={83C8C620-60ED-453B-88F7-E7266279A315}</author>
    <author>tc={2A03A07E-7A5F-43BF-BA8B-F4F36103A66A}</author>
    <author>tc={BC6E2BF4-3E6E-4371-BB61-401453BD4169}</author>
  </authors>
  <commentList>
    <comment ref="GI1" authorId="0" shapeId="0" xr:uid="{EE84A81F-B2C5-4460-AF95-DF667C213222}">
      <text>
        <t>[Threaded comment]
Your version of Excel allows you to read this threaded comment; however, any edits to it will get removed if the file is opened in a newer version of Excel. Learn more: https://go.microsoft.com/fwlink/?linkid=870924
Comment:
    removed (a)</t>
      </text>
    </comment>
    <comment ref="GK1" authorId="1" shapeId="0" xr:uid="{3E5B942F-A5C5-4440-BBBC-C9F6A79620A8}">
      <text>
        <t>[Threaded comment]
Your version of Excel allows you to read this threaded comment; however, any edits to it will get removed if the file is opened in a newer version of Excel. Learn more: https://go.microsoft.com/fwlink/?linkid=870924
Comment:
    removed (a)</t>
      </text>
    </comment>
    <comment ref="GM1" authorId="2" shapeId="0" xr:uid="{66AC4D39-D420-40C5-8BE3-65CD16ED0CF1}">
      <text>
        <t>[Threaded comment]
Your version of Excel allows you to read this threaded comment; however, any edits to it will get removed if the file is opened in a newer version of Excel. Learn more: https://go.microsoft.com/fwlink/?linkid=870924
Comment:
    removed (a)</t>
      </text>
    </comment>
    <comment ref="GI24" authorId="3" shapeId="0" xr:uid="{83C8C620-60ED-453B-88F7-E7266279A315}">
      <text>
        <t>[Threaded comment]
Your version of Excel allows you to read this threaded comment; however, any edits to it will get removed if the file is opened in a newer version of Excel. Learn more: https://go.microsoft.com/fwlink/?linkid=870924
Comment:
    removed (a)</t>
      </text>
    </comment>
    <comment ref="GK24" authorId="4" shapeId="0" xr:uid="{2A03A07E-7A5F-43BF-BA8B-F4F36103A66A}">
      <text>
        <t>[Threaded comment]
Your version of Excel allows you to read this threaded comment; however, any edits to it will get removed if the file is opened in a newer version of Excel. Learn more: https://go.microsoft.com/fwlink/?linkid=870924
Comment:
    removed (a)</t>
      </text>
    </comment>
    <comment ref="GM24" authorId="5" shapeId="0" xr:uid="{BC6E2BF4-3E6E-4371-BB61-401453BD4169}">
      <text>
        <t>[Threaded comment]
Your version of Excel allows you to read this threaded comment; however, any edits to it will get removed if the file is opened in a newer version of Excel. Learn more: https://go.microsoft.com/fwlink/?linkid=870924
Comment:
    removed (a)</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tc={3BBAC214-4055-44F1-BCA0-5118F3FABF75}</author>
  </authors>
  <commentList>
    <comment ref="B1" authorId="0" shapeId="0" xr:uid="{3BBAC214-4055-44F1-BCA0-5118F3FABF75}">
      <text>
        <t>[Threaded comment]
Your version of Excel allows you to read this threaded comment; however, any edits to it will get removed if the file is opened in a newer version of Excel. Learn more: https://go.microsoft.com/fwlink/?linkid=870924
Comment:
    BMDC or BMSC</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tc={E9AF0CF9-C463-4479-A884-3B347B5C274E}</author>
  </authors>
  <commentList>
    <comment ref="B1" authorId="0" shapeId="0" xr:uid="{E9AF0CF9-C463-4479-A884-3B347B5C274E}">
      <text>
        <t>[Threaded comment]
Your version of Excel allows you to read this threaded comment; however, any edits to it will get removed if the file is opened in a newer version of Excel. Learn more: https://go.microsoft.com/fwlink/?linkid=870924
Comment:
    BMDC or BMSC</t>
      </text>
    </comment>
  </commentList>
</comments>
</file>

<file path=xl/sharedStrings.xml><?xml version="1.0" encoding="utf-8"?>
<sst xmlns="http://schemas.openxmlformats.org/spreadsheetml/2006/main" count="29430" uniqueCount="1231">
  <si>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</si>
  <si>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</si>
  <si>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</si>
  <si>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</si>
  <si>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</si>
  <si>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</si>
  <si>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</si>
  <si>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</si>
  <si>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</si>
  <si>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</si>
  <si>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</si>
  <si>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</si>
  <si>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</si>
  <si>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</si>
  <si>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</si>
  <si>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</si>
  <si>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</si>
  <si>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</si>
  <si>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</si>
  <si>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</si>
  <si>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</si>
  <si>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</si>
  <si>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</si>
  <si>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</si>
  <si>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</si>
  <si>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</si>
  <si>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</si>
  <si>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</si>
  <si>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</si>
  <si>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</si>
  <si>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</si>
  <si>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</si>
  <si>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</si>
  <si>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</si>
  <si>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</si>
  <si>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</si>
  <si>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</si>
  <si>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</si>
  <si>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</si>
  <si>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</si>
  <si>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</si>
  <si>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</si>
  <si>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</si>
  <si>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</si>
  <si>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</si>
  <si>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</si>
  <si>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</si>
  <si>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</si>
  <si>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</si>
  <si>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</si>
  <si>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</si>
  <si>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</si>
  <si>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</si>
  <si>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</si>
  <si>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</si>
  <si>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</si>
  <si>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</si>
  <si>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</si>
  <si>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</si>
  <si>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</si>
  <si>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</si>
  <si>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</si>
  <si>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</si>
  <si>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</si>
  <si>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</si>
  <si>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</si>
  <si>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</si>
  <si>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</si>
  <si>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</si>
  <si>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</si>
  <si>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</si>
  <si>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</si>
  <si>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</si>
  <si>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</si>
  <si>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</si>
  <si>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</si>
  <si>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</si>
  <si>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</si>
  <si>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</si>
  <si>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</si>
  <si>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</si>
  <si>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</si>
  <si>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</si>
  <si>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</si>
  <si>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</si>
  <si>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</si>
  <si>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</si>
  <si>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</si>
  <si>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</si>
  <si>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</si>
  <si>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</si>
  <si>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</si>
  <si>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</si>
  <si>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</si>
  <si>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</si>
  <si>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</si>
  <si>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</si>
  <si>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</si>
  <si>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</si>
  <si>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</si>
  <si>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</si>
  <si>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</si>
  <si>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</si>
  <si>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</si>
  <si>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</si>
  <si>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</si>
  <si>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</si>
  <si>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</si>
  <si>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</si>
  <si>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</si>
  <si>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</si>
  <si>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</si>
  <si>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</si>
  <si>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</si>
  <si>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</si>
  <si>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</si>
  <si>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</si>
  <si>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</si>
  <si>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</si>
  <si>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</si>
  <si>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</si>
  <si>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</si>
  <si>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</si>
  <si>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</si>
  <si>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</si>
  <si>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</si>
  <si>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</si>
  <si>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</si>
  <si>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</si>
  <si>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</si>
  <si>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</si>
  <si>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</si>
  <si>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</si>
  <si>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</si>
  <si>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</si>
  <si>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</si>
  <si>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</si>
  <si>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</si>
  <si>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</si>
  <si>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</si>
  <si>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</si>
  <si>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</si>
  <si>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</si>
  <si>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</si>
  <si>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</si>
  <si>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</si>
  <si>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</si>
  <si>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</si>
  <si>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</si>
  <si>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</si>
  <si>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</si>
  <si>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</si>
  <si>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</si>
  <si>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</si>
  <si>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</si>
  <si>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</si>
  <si>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</si>
  <si>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</si>
  <si>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</si>
  <si>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</si>
  <si>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</si>
  <si>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</si>
  <si>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</si>
  <si>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</si>
  <si>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</si>
  <si>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</si>
  <si>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</si>
  <si>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</si>
  <si>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</si>
  <si>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</si>
  <si>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</si>
  <si>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</si>
  <si>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</si>
  <si>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</si>
  <si>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</si>
  <si>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</si>
  <si>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</si>
  <si>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</si>
  <si>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</si>
  <si>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</si>
  <si>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</si>
  <si>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</si>
  <si>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</si>
  <si>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</si>
  <si>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</si>
  <si>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</si>
  <si>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</si>
  <si>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</si>
  <si>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</si>
  <si>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</si>
  <si>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</si>
  <si>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</si>
  <si>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</si>
  <si>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</si>
  <si>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</si>
  <si>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</si>
  <si>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</si>
  <si>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</si>
  <si>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</si>
  <si>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</si>
  <si>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</si>
  <si>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</si>
  <si>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</si>
  <si>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</si>
  <si>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</si>
  <si>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</si>
  <si>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</si>
  <si>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</si>
  <si>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</si>
  <si>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</si>
  <si>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</si>
  <si>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</si>
  <si>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</si>
  <si>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</si>
  <si>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</si>
  <si>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</si>
  <si>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</si>
  <si>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</si>
  <si>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</si>
  <si>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</si>
  <si>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</si>
  <si>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</si>
  <si>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</si>
  <si>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</si>
  <si>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</si>
  <si>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</si>
  <si>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</si>
  <si>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</si>
  <si>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</si>
  <si>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</si>
  <si>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</si>
  <si>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</si>
  <si>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</si>
  <si>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</si>
  <si>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</si>
  <si>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</si>
  <si>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</si>
  <si>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</si>
  <si>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</si>
  <si>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</si>
  <si>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</si>
  <si>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</si>
  <si>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</si>
  <si>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</si>
  <si>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</si>
  <si>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</si>
  <si>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</si>
  <si>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</si>
  <si>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</si>
  <si>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</si>
  <si>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</si>
  <si>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</si>
  <si>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</si>
  <si>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</si>
  <si>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</si>
  <si>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</si>
  <si>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</si>
  <si>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</si>
  <si>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</si>
  <si>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</si>
  <si>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</si>
  <si>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</si>
  <si>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</si>
  <si>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</si>
  <si>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</si>
  <si>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</si>
  <si>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</si>
  <si>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</si>
  <si>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</si>
  <si>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</si>
  <si>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</si>
  <si>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</si>
  <si>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</si>
  <si>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</si>
  <si>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</si>
  <si>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</si>
  <si>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</si>
  <si>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</si>
  <si>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</si>
  <si>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</si>
  <si>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</si>
  <si>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</si>
  <si>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</si>
  <si>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</si>
  <si>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</si>
  <si>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</si>
  <si>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</si>
  <si>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</si>
  <si>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</si>
  <si>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Default Fund</t>
  </si>
  <si>
    <t>DataFile Naming:</t>
  </si>
  <si>
    <t>Example</t>
  </si>
  <si>
    <t>Example:</t>
  </si>
  <si>
    <t>Equities</t>
  </si>
  <si>
    <t>Additional Notes</t>
  </si>
  <si>
    <t>Clearing Service</t>
  </si>
  <si>
    <t>ClearingService1</t>
  </si>
  <si>
    <t>YYYY-MM-DD</t>
  </si>
  <si>
    <t>Expected Shortfall VaR and Historical VaR</t>
  </si>
  <si>
    <t>Volatility adjustment via Exponentially Weighted Moving Average</t>
  </si>
  <si>
    <t>Daily</t>
  </si>
  <si>
    <t>Intraday</t>
  </si>
  <si>
    <t>SoB</t>
  </si>
  <si>
    <t>[FREE TEXT]</t>
  </si>
  <si>
    <t>30 days</t>
  </si>
  <si>
    <t>Cover 2</t>
  </si>
  <si>
    <t>Cash collateral is held on the balance sheet.  Non-cash collateral is held off the balance sheet.</t>
  </si>
  <si>
    <t>[INSERT_FULL_HTTPS://_LINK]</t>
  </si>
  <si>
    <t>Cover 1</t>
  </si>
  <si>
    <t>Within # hour(s)</t>
  </si>
  <si>
    <t>PreHaircut</t>
  </si>
  <si>
    <t>PostHaircut</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</si>
  <si>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</si>
  <si>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</si>
  <si>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</si>
  <si>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</si>
  <si>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</si>
  <si>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</si>
  <si>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</si>
  <si>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</si>
  <si>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</si>
  <si>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</si>
  <si>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</si>
  <si>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</si>
  <si>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</si>
  <si>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</si>
  <si>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</si>
  <si>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</si>
  <si>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</si>
  <si>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</si>
  <si>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</si>
  <si>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</si>
  <si>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</si>
  <si>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</si>
  <si>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</si>
  <si>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</si>
  <si>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</si>
  <si>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</si>
  <si>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</si>
  <si>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</si>
  <si>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SameDayPayment</t>
  </si>
  <si>
    <t>IntraDayPayment</t>
  </si>
  <si>
    <t>MultiDayPayment</t>
  </si>
  <si>
    <t>Details</t>
  </si>
  <si>
    <t>Column Fields</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</si>
  <si>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</si>
  <si>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</si>
  <si>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</si>
  <si>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</si>
  <si>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</si>
  <si>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</si>
  <si>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</si>
  <si>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</si>
  <si>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</si>
  <si>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</si>
  <si>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</si>
  <si>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</si>
  <si>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</si>
  <si>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</si>
  <si>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</si>
  <si>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</si>
  <si>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</si>
  <si>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</si>
  <si>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</si>
  <si>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</si>
  <si>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</si>
  <si>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</si>
  <si>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</si>
  <si>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</si>
  <si>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</si>
  <si>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</si>
  <si>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</si>
  <si>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</si>
  <si>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</si>
  <si>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</si>
  <si>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</si>
  <si>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</si>
  <si>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</si>
  <si>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</si>
  <si>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</si>
  <si>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</si>
  <si>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</si>
  <si>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</si>
  <si>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</si>
  <si>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</si>
  <si>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</si>
  <si>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</si>
  <si>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</si>
  <si>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</si>
  <si>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</si>
  <si>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</si>
  <si>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</si>
  <si>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</si>
  <si>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</si>
  <si>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</si>
  <si>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</si>
  <si>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</si>
  <si>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</si>
  <si>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</si>
  <si>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</si>
  <si>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</si>
  <si>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</si>
  <si>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</si>
  <si>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</si>
  <si>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</si>
  <si>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</si>
  <si>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</si>
  <si>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</si>
  <si>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</si>
  <si>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</si>
  <si>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</si>
  <si>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</si>
  <si>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</si>
  <si>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</si>
  <si>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</si>
  <si>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</si>
  <si>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</si>
  <si>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</si>
  <si>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</si>
  <si>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</si>
  <si>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</si>
  <si>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</si>
  <si>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</si>
  <si>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</si>
  <si>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</si>
  <si>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</si>
  <si>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</si>
  <si>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</si>
  <si>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</si>
  <si>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</si>
  <si>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</si>
  <si>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</si>
  <si>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</si>
  <si>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</si>
  <si>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</si>
  <si>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</si>
  <si>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</si>
  <si>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</si>
  <si>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</si>
  <si>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</si>
  <si>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</si>
  <si>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</si>
  <si>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</si>
  <si>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</si>
  <si>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</si>
  <si>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</si>
  <si>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</si>
  <si>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</si>
  <si>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</si>
  <si>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</si>
  <si>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</si>
  <si>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</si>
  <si>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</si>
  <si>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</si>
  <si>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</si>
  <si>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</si>
  <si>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</si>
  <si>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</si>
  <si>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</si>
  <si>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</si>
  <si>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</si>
  <si>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</si>
  <si>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</si>
  <si>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</si>
  <si>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</si>
  <si>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</si>
  <si>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</si>
  <si>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</si>
  <si>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</si>
  <si>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</si>
  <si>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</si>
  <si>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</si>
  <si>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</si>
  <si>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</si>
  <si>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</si>
  <si>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</si>
  <si>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</si>
  <si>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</si>
  <si>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</si>
  <si>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</si>
  <si>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</si>
  <si>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</si>
  <si>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</si>
  <si>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</si>
  <si>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</si>
  <si>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</si>
  <si>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</si>
  <si>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</si>
  <si>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</si>
  <si>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</si>
  <si>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</si>
  <si>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</si>
  <si>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</si>
  <si>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</si>
  <si>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</si>
  <si>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</si>
  <si>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</si>
  <si>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</si>
  <si>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</si>
  <si>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</si>
  <si>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</si>
  <si>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</si>
  <si>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</si>
  <si>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</si>
  <si>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</si>
  <si>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</si>
  <si>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</si>
  <si>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</si>
  <si>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</si>
  <si>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</si>
  <si>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</si>
  <si>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</si>
  <si>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</si>
  <si>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</si>
  <si>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</si>
  <si>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</si>
  <si>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</si>
  <si>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</si>
  <si>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</si>
  <si>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</si>
  <si>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</si>
  <si>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</si>
  <si>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</si>
  <si>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</si>
  <si>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</si>
  <si>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</si>
  <si>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</si>
  <si>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</si>
  <si>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</si>
  <si>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</si>
  <si>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</si>
  <si>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</si>
  <si>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</si>
  <si>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</si>
  <si>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</si>
  <si>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</si>
  <si>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</si>
  <si>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</si>
  <si>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</si>
  <si>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</si>
  <si>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</si>
  <si>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</si>
  <si>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</si>
  <si>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</si>
  <si>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</si>
  <si>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</si>
  <si>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</si>
  <si>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</si>
  <si>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</si>
  <si>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</si>
  <si>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</si>
  <si>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</si>
  <si>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</si>
  <si>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</si>
  <si>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</si>
  <si>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</si>
  <si>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</si>
  <si>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</si>
  <si>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</si>
  <si>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</si>
  <si>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</si>
  <si>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</si>
  <si>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</si>
  <si>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</si>
  <si>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</si>
  <si>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</si>
  <si>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</si>
  <si>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</si>
  <si>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</si>
  <si>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</si>
  <si>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</si>
  <si>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</si>
  <si>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</si>
  <si>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</si>
  <si>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</si>
  <si>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</si>
  <si>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</si>
  <si>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</si>
  <si>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</si>
  <si>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</si>
  <si>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</si>
  <si>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</si>
  <si>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</si>
  <si>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</si>
  <si>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</si>
  <si>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</si>
  <si>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</si>
  <si>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</si>
  <si>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</si>
  <si>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</si>
  <si>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</si>
  <si>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</si>
  <si>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</si>
  <si>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</si>
  <si>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</si>
  <si>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ETD - Description
i.e. "ETD - Futures"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</si>
  <si>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</si>
  <si>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</si>
  <si>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</si>
  <si>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</si>
  <si>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</si>
  <si>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</si>
  <si>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</si>
  <si>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</si>
  <si>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</si>
  <si>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</si>
  <si>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</si>
  <si>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</si>
  <si>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</si>
  <si>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</si>
  <si>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</si>
  <si>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</si>
  <si>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</si>
  <si>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</si>
  <si>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</si>
  <si>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</si>
  <si>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</si>
  <si>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</si>
  <si>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</si>
  <si>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</si>
  <si>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</si>
  <si>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</si>
  <si>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</si>
  <si>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</si>
  <si>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</si>
  <si>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</si>
  <si>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</si>
  <si>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</si>
  <si>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</si>
  <si>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</si>
  <si>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</si>
  <si>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</si>
  <si>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</si>
  <si>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</si>
  <si>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</si>
  <si>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</si>
  <si>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</si>
  <si>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</si>
  <si>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</si>
  <si>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</si>
  <si>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</si>
  <si>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</si>
  <si>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</si>
  <si>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</si>
  <si>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</si>
  <si>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</si>
  <si>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</si>
  <si>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</si>
  <si>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</si>
  <si>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</si>
  <si>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</si>
  <si>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</si>
  <si>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</si>
  <si>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</si>
  <si>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</si>
  <si>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</si>
  <si>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</si>
  <si>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</si>
  <si>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</si>
  <si>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</si>
  <si>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</si>
  <si>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</si>
  <si>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</si>
  <si>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</si>
  <si>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</si>
  <si>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</si>
  <si>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</si>
  <si>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</si>
  <si>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</si>
  <si>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</si>
  <si>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</si>
  <si>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</si>
  <si>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</si>
  <si>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</si>
  <si>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</si>
  <si>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</si>
  <si>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DurationofFailure1</t>
  </si>
  <si>
    <t>DurationofFailure2</t>
  </si>
  <si>
    <t>DurationofFailure3</t>
  </si>
  <si>
    <t>DurationofFailure2 (If applicable)</t>
  </si>
  <si>
    <t>DurationofFailure3 (If applicable)</t>
  </si>
  <si>
    <t>31 days</t>
  </si>
  <si>
    <t>Cover 3</t>
  </si>
  <si>
    <t>Table5b</t>
  </si>
  <si>
    <t>Table5a</t>
  </si>
  <si>
    <t>In most cases this is a numeric figure 2 d.p., however, this can also be a text field if the CCP holds the data externally on their website within a PDF document. The full "https://" link should be provided</t>
  </si>
  <si>
    <t>32 days</t>
  </si>
  <si>
    <t>Cover 4</t>
  </si>
  <si>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</si>
  <si>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</si>
  <si>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</si>
  <si>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</si>
  <si>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</si>
  <si>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</si>
  <si>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</si>
  <si>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</si>
  <si>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</si>
  <si>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 Data</t>
  </si>
  <si>
    <t>New Data</t>
  </si>
  <si>
    <t>PreviousData</t>
  </si>
  <si>
    <t>NewData</t>
  </si>
  <si>
    <t>Specific details of change with possible reason (if applicable)</t>
  </si>
  <si>
    <t>CCP12.PQD.Template.202011.v2</t>
  </si>
  <si>
    <t>Non-Cash Commodities - Mutual Funds / UCITs;
Reported as at quarter end; Pre-Haircut and Post-Haircut</t>
  </si>
  <si>
    <t>FMI Links, Initial Margin or equivalent financial resources collected (PreHaircut)</t>
  </si>
  <si>
    <t>FMI Links, Initial Margin or equivalent financial resources collected (PostHaircut)</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</si>
  <si>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</si>
  <si>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Disclosure #</t>
  </si>
  <si>
    <t>Disclosure Title</t>
  </si>
  <si>
    <t>Division/Department</t>
  </si>
  <si>
    <t>Contact Person</t>
  </si>
  <si>
    <t>n/a</t>
  </si>
  <si>
    <t>FRM</t>
  </si>
  <si>
    <t>Treasury/Finance</t>
  </si>
  <si>
    <t xml:space="preserve">Non-Cash - Mutual Funds / UCITs;
Reported as at quarter end;  Pre-Haircut and Post-Haircut
</t>
  </si>
  <si>
    <t xml:space="preserve">Non-Cash - Other;
Reported as at quarter end;  Pre-Haircut and Post-Haircut
</t>
  </si>
  <si>
    <t>4.4.3 (a)</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</si>
  <si>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</si>
  <si>
    <t>4.4.3 (b)</t>
  </si>
  <si>
    <t>4.4.6 (a)</t>
  </si>
  <si>
    <t>For each clearing service, the actual largest aggregate credit exposure (in excess of initial margin) to any single participant and its affiliates (including transactions cleared for indirect participants).</t>
  </si>
  <si>
    <t>4.4.6 (b)</t>
  </si>
  <si>
    <t>4.4.7 (a)</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</si>
  <si>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t>
  </si>
  <si>
    <t>4.4.7 (b)</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</si>
  <si>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</si>
  <si>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</si>
  <si>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4.4.10 (a)</t>
  </si>
  <si>
    <t xml:space="preserve">For each clearing service, actual largest aggregate credit exposure (in excess of initial margin) to any two participants and their affiliates (including transactions cleared for indirect participants)
</t>
  </si>
  <si>
    <t>4.4.10 (b)</t>
  </si>
  <si>
    <t>6.1.1(a)</t>
  </si>
  <si>
    <t>CSO</t>
  </si>
  <si>
    <t>6.1.1(b)</t>
  </si>
  <si>
    <t>6.1.1(c)</t>
  </si>
  <si>
    <t>6.1.1(d)</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</si>
  <si>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</si>
  <si>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</si>
  <si>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Where breaches of initial margin coverage (as defined in 6.5(a)) have occurred, report on size of uncovered exposure.</t>
  </si>
  <si>
    <t>Average Total Variation Margin Paid to the CCP by participants each business</t>
  </si>
  <si>
    <t>No. of days in quarter on which the above amount exceeded its qualifying liquid  resources (identified as in 7.1, and available at the point the breach occurred).</t>
  </si>
  <si>
    <t>Amount of excess on each day on which the above amount exceeded its qualifying liquid  resources (identified as in 7.1, and available at the point the breach occurred).</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</si>
  <si>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</si>
  <si>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Not Applicable</t>
  </si>
  <si>
    <t>GT</t>
  </si>
  <si>
    <t>17.3.1 (a)</t>
  </si>
  <si>
    <t>Total number of failures  and duration affecting the core system(s) involved in clearing over the previous twelve month period</t>
  </si>
  <si>
    <t>17.3.1 (b)</t>
  </si>
  <si>
    <t>BCM</t>
  </si>
  <si>
    <t>Participants Supervision</t>
  </si>
  <si>
    <t>Surveillance</t>
  </si>
  <si>
    <t>Woon Tai Yong / Zubaidi Sangit / Mohamed Habib</t>
  </si>
  <si>
    <t>CCP_DataFile_23_3</t>
  </si>
  <si>
    <t>CCP_DataFile_23</t>
  </si>
  <si>
    <t>CCP_DataFile_20b</t>
  </si>
  <si>
    <t>CCP_DataFile_20a</t>
  </si>
  <si>
    <t>CCP_DataFile_18_2</t>
  </si>
  <si>
    <t>CCP_DataFile_17_3</t>
  </si>
  <si>
    <t>17.3.1 (a), 17.3.1 (b)</t>
  </si>
  <si>
    <t>CCP_DataFile_16_3</t>
  </si>
  <si>
    <t>CCP_DataFile_16_2</t>
  </si>
  <si>
    <t>CCP_DataFile_7_3b</t>
  </si>
  <si>
    <t>CCP_DataFile_7_3a</t>
  </si>
  <si>
    <t>CCP_DataFile_7_3</t>
  </si>
  <si>
    <t>CCP_DataFile_7_1</t>
  </si>
  <si>
    <t>CCP_DataFile_6_2</t>
  </si>
  <si>
    <t>CCP_DataFile_6_1</t>
  </si>
  <si>
    <t>6.1.1(a),6.1.1(b),6.1.1(c),6.1.1(d)</t>
  </si>
  <si>
    <t>CCP_DataFile_4_4b</t>
  </si>
  <si>
    <t>CCP_DataFile_4_4a</t>
  </si>
  <si>
    <t>4.4.3 (a), 4.4.3 (b)</t>
  </si>
  <si>
    <t>4.4.6 (a),4.4.6 (b)</t>
  </si>
  <si>
    <t>4.4.7 (a),4.4.7 (b)</t>
  </si>
  <si>
    <t>4.4.10 (a),4.4.10 (b)</t>
  </si>
  <si>
    <t>CCP_DataFile_4_3</t>
  </si>
  <si>
    <t>Remark</t>
  </si>
  <si>
    <t>TAB_Labels</t>
  </si>
  <si>
    <r>
      <t>Actual largest intraday and multiday payment obligation of a single participant and its affiliates (including transactions cleared for indirect participants) over the past twelve months;</t>
    </r>
    <r>
      <rPr>
        <b/>
        <sz val="9"/>
        <rFont val="Calibri"/>
        <family val="2"/>
        <scheme val="minor"/>
      </rPr>
      <t xml:space="preserve"> </t>
    </r>
    <r>
      <rPr>
        <sz val="9"/>
        <rFont val="Calibri"/>
        <family val="2"/>
        <scheme val="minor"/>
      </rPr>
      <t xml:space="preserve">Peak day amount in previous twelve months
</t>
    </r>
  </si>
  <si>
    <t>Legend:</t>
  </si>
  <si>
    <t>Guideline on input</t>
  </si>
  <si>
    <t>Reporting Entity</t>
  </si>
  <si>
    <t>BMDC</t>
  </si>
  <si>
    <t>If data is not available, please fill in n/a</t>
  </si>
  <si>
    <t>CCP_AggregateDataFile</t>
  </si>
  <si>
    <t>CCP_ConsolidatedDataFile</t>
  </si>
  <si>
    <t>6.1.1 (a)</t>
  </si>
  <si>
    <t>6.1.1 (b)</t>
  </si>
  <si>
    <t>6.1.1 (c)</t>
  </si>
  <si>
    <t>6.1.1 (d)</t>
  </si>
  <si>
    <t>18.2.1 (a)</t>
  </si>
  <si>
    <t>18.2.1 (b)</t>
  </si>
  <si>
    <t>18.2.2 (a)</t>
  </si>
  <si>
    <t>18.2.2 (b)</t>
  </si>
  <si>
    <t>18.2.3 (a)</t>
  </si>
  <si>
    <t>18.2.3 (b)</t>
  </si>
  <si>
    <t>18.3.1 (a)</t>
  </si>
  <si>
    <t>18.3.1 (b)</t>
  </si>
  <si>
    <t>18.3.2 (a)</t>
  </si>
  <si>
    <t>18.3.2 (b)</t>
  </si>
  <si>
    <t>18.3.3 (a)</t>
  </si>
  <si>
    <t>18.3.3 (b)</t>
  </si>
  <si>
    <t>18.4.1 (a)</t>
  </si>
  <si>
    <t>18.4.1 (b)</t>
  </si>
  <si>
    <t>Bursa's Existing Template</t>
  </si>
  <si>
    <t>Match(Y/N)</t>
  </si>
  <si>
    <t>Match2(Y/N)</t>
  </si>
  <si>
    <t>Match3(Y/N)</t>
  </si>
  <si>
    <t>Bursa's existing vs CCP12</t>
  </si>
  <si>
    <r>
      <t xml:space="preserve">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
</t>
    </r>
    <r>
      <rPr>
        <u/>
        <sz val="9"/>
        <rFont val="Calibri"/>
        <family val="2"/>
        <scheme val="minor"/>
      </rPr>
      <t>4.4.3 (a)
For each clearing service, the estimated largest aggregate stress loss (in excess of initial margin) that would be caused by the default of any single participant and its affiliates (including transactions cleared for indirect participants) in extreme but plausible market conditions.
4.4.3(b)
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r>
    <r>
      <rPr>
        <sz val="9"/>
        <rFont val="Calibri"/>
        <family val="2"/>
        <scheme val="minor"/>
      </rPr>
      <t xml:space="preserve">
</t>
    </r>
  </si>
  <si>
    <r>
      <t xml:space="preserve">PeakDayAmountInPrevious12Months
MeanAverageOverPrevious12Months
</t>
    </r>
    <r>
      <rPr>
        <u/>
        <sz val="9"/>
        <rFont val="Calibri"/>
        <family val="2"/>
        <scheme val="minor"/>
      </rPr>
      <t>4.4.3 (a)</t>
    </r>
    <r>
      <rPr>
        <sz val="9"/>
        <rFont val="Calibri"/>
        <family val="2"/>
        <scheme val="minor"/>
      </rPr>
      <t xml:space="preserve">
Peak Day Amount In Previous 12 Months
</t>
    </r>
    <r>
      <rPr>
        <u/>
        <sz val="9"/>
        <rFont val="Calibri"/>
        <family val="2"/>
        <scheme val="minor"/>
      </rPr>
      <t>4.4.3(b)</t>
    </r>
    <r>
      <rPr>
        <sz val="9"/>
        <rFont val="Calibri"/>
        <family val="2"/>
        <scheme val="minor"/>
      </rPr>
      <t xml:space="preserve">
Mean Average Over Previous 12 Months
</t>
    </r>
  </si>
  <si>
    <r>
      <t xml:space="preserve">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
</t>
    </r>
    <r>
      <rPr>
        <u/>
        <sz val="9"/>
        <rFont val="Calibri"/>
        <family val="2"/>
        <scheme val="minor"/>
      </rPr>
      <t>4.4.6 (a)
For each clearing service, the actual largest aggregate credit exposure (in excess of initial margin) to any single participant and its affiliates (including transactions cleared for indirect participants).
4.4.6 (b)
For each clearing service, the actual largest aggregate credit exposure (in excess of initial margin) to any single participant and its affiliates (including transactions cleared for indirect participants).</t>
    </r>
  </si>
  <si>
    <r>
      <t xml:space="preserve">PeakDayAmountInPrevious12Months
MeanAverageOverPrevious12Months
</t>
    </r>
    <r>
      <rPr>
        <u/>
        <sz val="9"/>
        <rFont val="Calibri"/>
        <family val="2"/>
        <scheme val="minor"/>
      </rPr>
      <t>4.4.6 (a)</t>
    </r>
    <r>
      <rPr>
        <sz val="9"/>
        <rFont val="Calibri"/>
        <family val="2"/>
        <scheme val="minor"/>
      </rPr>
      <t xml:space="preserve">
Peak Day Amount In Previous 12 Months
</t>
    </r>
    <r>
      <rPr>
        <u/>
        <sz val="9"/>
        <rFont val="Calibri"/>
        <family val="2"/>
        <scheme val="minor"/>
      </rPr>
      <t>4.4.6 (b)</t>
    </r>
    <r>
      <rPr>
        <sz val="9"/>
        <rFont val="Calibri"/>
        <family val="2"/>
        <scheme val="minor"/>
      </rPr>
      <t xml:space="preserve">
Mean Average Over Previous 12 Months</t>
    </r>
  </si>
  <si>
    <r>
      <t xml:space="preserve">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
</t>
    </r>
    <r>
      <rPr>
        <u/>
        <sz val="9"/>
        <rFont val="Calibri"/>
        <family val="2"/>
        <scheme val="minor"/>
      </rPr>
      <t>4.4.7 (a)</t>
    </r>
    <r>
      <rPr>
        <sz val="9"/>
        <rFont val="Calibri"/>
        <family val="2"/>
        <scheme val="minor"/>
      </rPr>
      <t xml:space="preserve">
For each clearing service, the estimated largest aggregate stress loss (in excess of initial margin) that would be caused by the default of any two participants and their affiliates (including transactions cleared for indirect participants) in extreme but plausible market conditions.
</t>
    </r>
    <r>
      <rPr>
        <u/>
        <sz val="9"/>
        <rFont val="Calibri"/>
        <family val="2"/>
        <scheme val="minor"/>
      </rPr>
      <t xml:space="preserve">
4.4.7 (b)
</t>
    </r>
    <r>
      <rPr>
        <sz val="9"/>
        <rFont val="Calibri"/>
        <family val="2"/>
        <scheme val="minor"/>
      </rPr>
      <t xml:space="preserve">For each clearing service, the estimated largest aggregate stress loss (in excess of initial margin) that would be caused by the default of any two participants and their affiliates (including transactions cleared for indirect participants) in extreme but plausible market conditions.
</t>
    </r>
  </si>
  <si>
    <r>
      <t xml:space="preserve">PeakDayAmountInPrevious12Months
MeanAverageOverPrevious12Months
</t>
    </r>
    <r>
      <rPr>
        <u/>
        <sz val="9"/>
        <rFont val="Calibri"/>
        <family val="2"/>
        <scheme val="minor"/>
      </rPr>
      <t xml:space="preserve">4.4.7 (a)
</t>
    </r>
    <r>
      <rPr>
        <sz val="9"/>
        <rFont val="Calibri"/>
        <family val="2"/>
        <scheme val="minor"/>
      </rPr>
      <t xml:space="preserve">Peak Day Amount In Previous 12 Months
</t>
    </r>
    <r>
      <rPr>
        <u/>
        <sz val="9"/>
        <rFont val="Calibri"/>
        <family val="2"/>
        <scheme val="minor"/>
      </rPr>
      <t>4.4.7 (b)</t>
    </r>
    <r>
      <rPr>
        <sz val="9"/>
        <rFont val="Calibri"/>
        <family val="2"/>
        <scheme val="minor"/>
      </rPr>
      <t xml:space="preserve">
Mean Average Over Previous 12 Months
</t>
    </r>
  </si>
  <si>
    <r>
      <t xml:space="preserve">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
</t>
    </r>
    <r>
      <rPr>
        <u/>
        <sz val="9"/>
        <rFont val="Calibri"/>
        <family val="2"/>
        <scheme val="minor"/>
      </rPr>
      <t xml:space="preserve">4.4.10 (a)
For each clearing service, actual largest aggregate credit exposure (in excess of initial margin) to any two participants and their affiliates (including transactions cleared for indirect participants)
4.4.10 (b)
For each clearing service, actual largest aggregate credit exposure (in excess of initial margin) to any two participants and their affiliates (including transactions cleared for indirect participants)
</t>
    </r>
    <r>
      <rPr>
        <sz val="9"/>
        <rFont val="Calibri"/>
        <family val="2"/>
        <scheme val="minor"/>
      </rPr>
      <t xml:space="preserve">
</t>
    </r>
  </si>
  <si>
    <r>
      <t xml:space="preserve">PeakDayAmountInPrevious12Months
MeanAverageOverPrevious12Months
</t>
    </r>
    <r>
      <rPr>
        <u/>
        <sz val="9"/>
        <rFont val="Calibri"/>
        <family val="2"/>
        <scheme val="minor"/>
      </rPr>
      <t>4.4.10 (a)</t>
    </r>
    <r>
      <rPr>
        <sz val="9"/>
        <rFont val="Calibri"/>
        <family val="2"/>
        <scheme val="minor"/>
      </rPr>
      <t xml:space="preserve">
Peak Day Amount In Previous 12 Months
</t>
    </r>
    <r>
      <rPr>
        <u/>
        <sz val="9"/>
        <rFont val="Calibri"/>
        <family val="2"/>
        <scheme val="minor"/>
      </rPr>
      <t>4.4.10 (b)</t>
    </r>
    <r>
      <rPr>
        <sz val="9"/>
        <rFont val="Calibri"/>
        <family val="2"/>
        <scheme val="minor"/>
      </rPr>
      <t xml:space="preserve">
Mean Average Over Previous 12 Months</t>
    </r>
  </si>
  <si>
    <r>
      <t xml:space="preserve">Total initial margin required split by house, client gross, client net and 
total(if not segregated);
</t>
    </r>
    <r>
      <rPr>
        <u/>
        <sz val="9"/>
        <rFont val="Calibri"/>
        <family val="2"/>
        <scheme val="minor"/>
      </rPr>
      <t>6.1.1 (a)
Total initial margin required split by house, client gross, client net and 
total(if not segregated);
6.1.1 (b)</t>
    </r>
    <r>
      <rPr>
        <sz val="9"/>
        <rFont val="Calibri"/>
        <family val="2"/>
        <scheme val="minor"/>
      </rPr>
      <t xml:space="preserve">
Total initial margin required split by house, client gross, client net and 
total(if not segregated);
</t>
    </r>
    <r>
      <rPr>
        <u/>
        <sz val="9"/>
        <rFont val="Calibri"/>
        <family val="2"/>
        <scheme val="minor"/>
      </rPr>
      <t xml:space="preserve">6.1.1 ©
</t>
    </r>
    <r>
      <rPr>
        <sz val="9"/>
        <rFont val="Calibri"/>
        <family val="2"/>
        <scheme val="minor"/>
      </rPr>
      <t xml:space="preserve">Total initial margin required split by house, client gross, client net and 
total(if not segregated);
</t>
    </r>
    <r>
      <rPr>
        <u/>
        <sz val="9"/>
        <rFont val="Calibri"/>
        <family val="2"/>
        <scheme val="minor"/>
      </rPr>
      <t xml:space="preserve">
6.1.1 (d)
</t>
    </r>
    <r>
      <rPr>
        <sz val="9"/>
        <rFont val="Calibri"/>
        <family val="2"/>
        <scheme val="minor"/>
      </rPr>
      <t>Total initial margin required split by house, client gross, client net and 
total(if not segregated);</t>
    </r>
  </si>
  <si>
    <r>
      <t xml:space="preserve">Total number of failures and duration affecting the core system(s) involved in clearing over the previous twelve month period.
</t>
    </r>
    <r>
      <rPr>
        <u/>
        <sz val="9"/>
        <rFont val="Calibri"/>
        <family val="2"/>
        <scheme val="minor"/>
      </rPr>
      <t>17.3.1 (a)</t>
    </r>
    <r>
      <rPr>
        <sz val="9"/>
        <rFont val="Calibri"/>
        <family val="2"/>
        <scheme val="minor"/>
      </rPr>
      <t xml:space="preserve">
Total number of failures  and duration affecting the core system(s) involved in clearing over the previous twelve month period
</t>
    </r>
    <r>
      <rPr>
        <u/>
        <sz val="9"/>
        <rFont val="Calibri"/>
        <family val="2"/>
        <scheme val="minor"/>
      </rPr>
      <t>17.3.1 (b)</t>
    </r>
    <r>
      <rPr>
        <sz val="9"/>
        <rFont val="Calibri"/>
        <family val="2"/>
        <scheme val="minor"/>
      </rPr>
      <t xml:space="preserve">
Total number of failures  and duration affecting the core system(s) involved in clearing over the previous twelve month period
</t>
    </r>
  </si>
  <si>
    <r>
      <t xml:space="preserve">DurationofFailure
</t>
    </r>
    <r>
      <rPr>
        <u/>
        <sz val="9"/>
        <rFont val="Calibri"/>
        <family val="2"/>
        <scheme val="minor"/>
      </rPr>
      <t xml:space="preserve">17.3.1 (a)
</t>
    </r>
    <r>
      <rPr>
        <sz val="9"/>
        <rFont val="Calibri"/>
        <family val="2"/>
        <scheme val="minor"/>
      </rPr>
      <t xml:space="preserve">Number of failure
</t>
    </r>
    <r>
      <rPr>
        <u/>
        <sz val="9"/>
        <rFont val="Calibri"/>
        <family val="2"/>
        <scheme val="minor"/>
      </rPr>
      <t xml:space="preserve">
17.3.1 (b)
</t>
    </r>
    <r>
      <rPr>
        <sz val="9"/>
        <rFont val="Calibri"/>
        <family val="2"/>
        <scheme val="minor"/>
      </rPr>
      <t>Total duration affected</t>
    </r>
  </si>
  <si>
    <r>
      <t xml:space="preserve">For each clearing service with ten or more members, but fewer than 25 members; Percentage of open positions held by the largest five clearing members, including both house and client, in aggregate;  Average and Peak over the quarter
</t>
    </r>
    <r>
      <rPr>
        <u/>
        <sz val="9"/>
        <rFont val="Calibri"/>
        <family val="2"/>
        <scheme val="minor"/>
      </rPr>
      <t>18.2.1 (a)</t>
    </r>
    <r>
      <rPr>
        <sz val="9"/>
        <rFont val="Calibri"/>
        <family val="2"/>
        <scheme val="minor"/>
      </rPr>
      <t xml:space="preserve">
For each clearing service with ten or more members, but fewer than 25 members; Percentage of open positions held by the largest five clearing members, including both house and client, in aggregate;  Average and Peak over the quarter
</t>
    </r>
    <r>
      <rPr>
        <u/>
        <sz val="9"/>
        <rFont val="Calibri"/>
        <family val="2"/>
        <scheme val="minor"/>
      </rPr>
      <t xml:space="preserve">18.2.1 (b)
</t>
    </r>
    <r>
      <rPr>
        <sz val="9"/>
        <rFont val="Calibri"/>
        <family val="2"/>
        <scheme val="minor"/>
      </rPr>
      <t>For each clearing service with ten or more members, but fewer than 25 members; Percentage of open positions held by the largest five clearing members, including both house and client, in aggregate;  Average and Peak over the quarter</t>
    </r>
    <r>
      <rPr>
        <u/>
        <sz val="9"/>
        <rFont val="Calibri"/>
        <family val="2"/>
        <scheme val="minor"/>
      </rPr>
      <t xml:space="preserve">
</t>
    </r>
    <r>
      <rPr>
        <sz val="9"/>
        <rFont val="Calibri"/>
        <family val="2"/>
        <scheme val="minor"/>
      </rPr>
      <t xml:space="preserve">
</t>
    </r>
  </si>
  <si>
    <r>
      <t xml:space="preserve">AverageInQuarter
PeakInQuarter
</t>
    </r>
    <r>
      <rPr>
        <u/>
        <sz val="9"/>
        <rFont val="Calibri"/>
        <family val="2"/>
        <scheme val="minor"/>
      </rPr>
      <t>18.2.1 (a)</t>
    </r>
    <r>
      <rPr>
        <sz val="9"/>
        <rFont val="Calibri"/>
        <family val="2"/>
        <scheme val="minor"/>
      </rPr>
      <t xml:space="preserve">
Average over the quarter
</t>
    </r>
    <r>
      <rPr>
        <u/>
        <sz val="9"/>
        <rFont val="Calibri"/>
        <family val="2"/>
        <scheme val="minor"/>
      </rPr>
      <t>18.2.1 (b)</t>
    </r>
    <r>
      <rPr>
        <sz val="9"/>
        <rFont val="Calibri"/>
        <family val="2"/>
        <scheme val="minor"/>
      </rPr>
      <t xml:space="preserve">
Peak over the quarter</t>
    </r>
  </si>
  <si>
    <r>
      <t xml:space="preserve">For each clearing service with ten or more members, but fewer than 25 members; Percentage of initial margin posted by the largest five clearing members, including both house and client, in aggregate; Average and Peak over the quarter
</t>
    </r>
    <r>
      <rPr>
        <u/>
        <sz val="9"/>
        <rFont val="Calibri"/>
        <family val="2"/>
        <scheme val="minor"/>
      </rPr>
      <t>18.3.1 (a)</t>
    </r>
    <r>
      <rPr>
        <sz val="9"/>
        <rFont val="Calibri"/>
        <family val="2"/>
        <scheme val="minor"/>
      </rPr>
      <t xml:space="preserve">
For each clearing service with ten or more members, but fewer than 25 members; Percentage of initial margin posted by the largest five clearing members, including both house and client, in aggregate; Average and Peak over the quarter
</t>
    </r>
    <r>
      <rPr>
        <u/>
        <sz val="9"/>
        <rFont val="Calibri"/>
        <family val="2"/>
        <scheme val="minor"/>
      </rPr>
      <t xml:space="preserve">18.3.1 (b)
</t>
    </r>
    <r>
      <rPr>
        <sz val="9"/>
        <rFont val="Calibri"/>
        <family val="2"/>
        <scheme val="minor"/>
      </rPr>
      <t>For each clearing service with ten or more members, but fewer than 25 members; Percentage of initial margin posted by the largest five clearing members, including both house and client, in aggregate; Average and Peak over the quarter</t>
    </r>
  </si>
  <si>
    <r>
      <t xml:space="preserve">AverageInQuarter
PeakInQuarter
</t>
    </r>
    <r>
      <rPr>
        <u/>
        <sz val="9"/>
        <rFont val="Calibri"/>
        <family val="2"/>
        <scheme val="minor"/>
      </rPr>
      <t>Currently N/A for Bursa</t>
    </r>
  </si>
  <si>
    <r>
      <t xml:space="preserve">For each segregated default fund with ten or more members, but fewer than 25 members; Percentage of participant contributions to the default fund contributed by largest five clearing members in aggregate
</t>
    </r>
    <r>
      <rPr>
        <u/>
        <sz val="9"/>
        <rFont val="Calibri"/>
        <family val="2"/>
        <scheme val="minor"/>
      </rPr>
      <t>18.4.1 (a)</t>
    </r>
    <r>
      <rPr>
        <sz val="9"/>
        <rFont val="Calibri"/>
        <family val="2"/>
        <scheme val="minor"/>
      </rPr>
      <t xml:space="preserve">
For each segregated default fund with ten or more members, but fewer than 25 members; Percentage of participant contributions to the default fund contributed by largest five clearing members in aggregate
</t>
    </r>
    <r>
      <rPr>
        <u/>
        <sz val="9"/>
        <rFont val="Calibri"/>
        <family val="2"/>
        <scheme val="minor"/>
      </rPr>
      <t xml:space="preserve">
18.4.1 (b)
</t>
    </r>
    <r>
      <rPr>
        <sz val="9"/>
        <rFont val="Calibri"/>
        <family val="2"/>
        <scheme val="minor"/>
      </rPr>
      <t>For each segregated default fund with ten or more members, but fewer than 25 members; Percentage of participant contributions to the default fund contributed by largest five clearing members in aggregate</t>
    </r>
  </si>
  <si>
    <t>Bursa</t>
  </si>
  <si>
    <r>
      <t xml:space="preserve">House_Net
Client_Gross
Client_Net
Total
</t>
    </r>
    <r>
      <rPr>
        <b/>
        <sz val="9"/>
        <rFont val="Calibri"/>
        <family val="2"/>
        <scheme val="minor"/>
      </rPr>
      <t xml:space="preserve">*by product Interest Rate Swap and Equities
</t>
    </r>
    <r>
      <rPr>
        <sz val="9"/>
        <rFont val="Calibri"/>
        <family val="2"/>
        <scheme val="minor"/>
      </rPr>
      <t xml:space="preserve">
</t>
    </r>
    <r>
      <rPr>
        <u/>
        <sz val="9"/>
        <rFont val="Calibri"/>
        <family val="2"/>
        <scheme val="minor"/>
      </rPr>
      <t>6.1.1 (a)</t>
    </r>
    <r>
      <rPr>
        <sz val="9"/>
        <rFont val="Calibri"/>
        <family val="2"/>
        <scheme val="minor"/>
      </rPr>
      <t xml:space="preserve">
House_Net
</t>
    </r>
    <r>
      <rPr>
        <u/>
        <sz val="9"/>
        <rFont val="Calibri"/>
        <family val="2"/>
        <scheme val="minor"/>
      </rPr>
      <t xml:space="preserve">6.1.1 (b)
</t>
    </r>
    <r>
      <rPr>
        <sz val="9"/>
        <rFont val="Calibri"/>
        <family val="2"/>
        <scheme val="minor"/>
      </rPr>
      <t xml:space="preserve">Client_Gross
</t>
    </r>
    <r>
      <rPr>
        <u/>
        <sz val="9"/>
        <rFont val="Calibri"/>
        <family val="2"/>
        <scheme val="minor"/>
      </rPr>
      <t>6.1.1 ©</t>
    </r>
    <r>
      <rPr>
        <sz val="9"/>
        <rFont val="Calibri"/>
        <family val="2"/>
        <scheme val="minor"/>
      </rPr>
      <t xml:space="preserve">
Client_Net
</t>
    </r>
    <r>
      <rPr>
        <u/>
        <sz val="9"/>
        <rFont val="Calibri"/>
        <family val="2"/>
        <scheme val="minor"/>
      </rPr>
      <t>6.1.1 (d)</t>
    </r>
    <r>
      <rPr>
        <sz val="9"/>
        <rFont val="Calibri"/>
        <family val="2"/>
        <scheme val="minor"/>
      </rPr>
      <t xml:space="preserve">
Total</t>
    </r>
  </si>
  <si>
    <t xml:space="preserve">18.4.2 </t>
  </si>
  <si>
    <t>18.4.2 (b)</t>
  </si>
  <si>
    <t xml:space="preserve">18.4.3 </t>
  </si>
  <si>
    <t>18.4.3 (b)</t>
  </si>
  <si>
    <r>
      <rPr>
        <b/>
        <sz val="9"/>
        <color rgb="FFFF0000"/>
        <rFont val="Calibri"/>
        <family val="2"/>
        <scheme val="minor"/>
      </rPr>
      <t>N/A</t>
    </r>
    <r>
      <rPr>
        <sz val="9"/>
        <rFont val="Calibri"/>
        <family val="2"/>
        <scheme val="minor"/>
      </rPr>
      <t xml:space="preserve">
Should be N/A for bursa but I saw numbers for Bursa. The guide to be updated
</t>
    </r>
  </si>
  <si>
    <t>18.4.2 (a)</t>
  </si>
  <si>
    <t>18.4.3 (a)</t>
  </si>
  <si>
    <t>MYR</t>
  </si>
  <si>
    <t>Cash: http://www.bursamalaysia.com/misc/system/circulars/documents/413/Cir2018_19_FX_haircut.pdf
Stocks: FBM 100 (35%)
Stand-by Letter of Credit</t>
  </si>
  <si>
    <t>Cash</t>
  </si>
  <si>
    <t>1 day</t>
  </si>
  <si>
    <t>5 years</t>
  </si>
  <si>
    <t>Parametric VaR</t>
  </si>
  <si>
    <t>End of Day</t>
  </si>
  <si>
    <t>Cash collaterals - on balance sheet; Non-cash collaterals - off balance sheet</t>
  </si>
  <si>
    <t>Cash: https://www.bursamalaysia.com/sites/5bb54be15f36ca0af339077a/content_entry5bb58dd75f36ca0c2caccbd4/5c2448e1f67d7c4bbab9a2f7/files/Cir2018_19_FX_haircut.pdf?1570700937
Stocks: FBM 100 (35%)
Stand-by Letter of Credit</t>
  </si>
  <si>
    <t>Cash: https://www.bursamalaysia.com/sites/5bb54be15f36ca0af339077a/content_entry5bb58dd75f36ca0c2caccbd4/5e31561f5b711a5bc698f470/files/Cir2020_06_FX_haircut.pdf?1582518316
Stocks: FBM 100 (35%)
Stand-by Letter of Credit</t>
  </si>
  <si>
    <t>Nur Asiah Tuan Yaacob (BMSC) / Kelvin Wah Kah-Jian (BMDC)/Tee Kai Hong</t>
  </si>
  <si>
    <t xml:space="preserve">Note: </t>
  </si>
  <si>
    <t xml:space="preserve">MeanAverageOverPrevious12Months </t>
  </si>
  <si>
    <t xml:space="preserve">PeakDayAmountInPast12Months </t>
  </si>
  <si>
    <t xml:space="preserve">Both PeakDayAmountInPast12Months  and MeanAverageOverPrevious12Months  for 4.4.3,4.4.6,4.4.7 and 4.4.10 are reported as n/a currently. </t>
  </si>
  <si>
    <t>"0 Failure"</t>
  </si>
  <si>
    <r>
      <t xml:space="preserve">Percentage of total participant cash </t>
    </r>
    <r>
      <rPr>
        <sz val="9"/>
        <color rgb="FFFF0000"/>
        <rFont val="Calibri"/>
        <family val="2"/>
        <scheme val="minor"/>
      </rPr>
      <t>held</t>
    </r>
    <r>
      <rPr>
        <sz val="9"/>
        <color theme="1"/>
        <rFont val="Calibri"/>
        <family val="2"/>
        <scheme val="minor"/>
      </rPr>
      <t xml:space="preserve"> as cash deposits (including through reverse repo)</t>
    </r>
  </si>
  <si>
    <r>
      <t xml:space="preserve">Percentage of total participant cash held as cash deposits (including through reverse repo); as cash deposits </t>
    </r>
    <r>
      <rPr>
        <sz val="9"/>
        <color rgb="FFFF0000"/>
        <rFont val="Calibri"/>
        <family val="2"/>
        <scheme val="minor"/>
      </rPr>
      <t>at central banks</t>
    </r>
    <r>
      <rPr>
        <sz val="9"/>
        <color theme="1"/>
        <rFont val="Calibri"/>
        <family val="2"/>
        <scheme val="minor"/>
      </rPr>
      <t xml:space="preserve"> of issue of the currency deposited</t>
    </r>
  </si>
  <si>
    <r>
      <t xml:space="preserve">Percentage of total participant cash held as cash deposits (including through reverse repo); as cash deposits </t>
    </r>
    <r>
      <rPr>
        <sz val="9"/>
        <color rgb="FFFF0000"/>
        <rFont val="Calibri"/>
        <family val="2"/>
        <scheme val="minor"/>
      </rPr>
      <t>at other central banks</t>
    </r>
  </si>
  <si>
    <r>
      <t xml:space="preserve">Percentage of total participant cash held as cash deposits (including through reverse repo); as cash deposits </t>
    </r>
    <r>
      <rPr>
        <sz val="9"/>
        <color rgb="FFFF0000"/>
        <rFont val="Calibri"/>
        <family val="2"/>
        <scheme val="minor"/>
      </rPr>
      <t>at commercial banks</t>
    </r>
    <r>
      <rPr>
        <sz val="9"/>
        <color theme="1"/>
        <rFont val="Calibri"/>
        <family val="2"/>
        <scheme val="minor"/>
      </rPr>
      <t xml:space="preserve"> (</t>
    </r>
    <r>
      <rPr>
        <sz val="9"/>
        <color rgb="FFFF0000"/>
        <rFont val="Calibri"/>
        <family val="2"/>
        <scheme val="minor"/>
      </rPr>
      <t>Secured</t>
    </r>
    <r>
      <rPr>
        <sz val="9"/>
        <color theme="1"/>
        <rFont val="Calibri"/>
        <family val="2"/>
        <scheme val="minor"/>
      </rPr>
      <t>, including through reverse repo)</t>
    </r>
  </si>
  <si>
    <r>
      <t xml:space="preserve">Percentage of total participant cash held as cash deposits (including through reverse repo); as cash deposits </t>
    </r>
    <r>
      <rPr>
        <sz val="9"/>
        <color rgb="FFFF0000"/>
        <rFont val="Calibri"/>
        <family val="2"/>
        <scheme val="minor"/>
      </rPr>
      <t>at commercial banks (Unsecured)</t>
    </r>
  </si>
  <si>
    <r>
      <t xml:space="preserve">Percentage of total participant cash held as cash deposits (including through reverse repo); in </t>
    </r>
    <r>
      <rPr>
        <sz val="9"/>
        <color rgb="FFFF0000"/>
        <rFont val="Calibri"/>
        <family val="2"/>
        <scheme val="minor"/>
      </rPr>
      <t>money market funds</t>
    </r>
  </si>
  <si>
    <r>
      <t xml:space="preserve">Percentage of total participant cash held as cash deposits (including through reverse repo); in </t>
    </r>
    <r>
      <rPr>
        <sz val="9"/>
        <color rgb="FFFF0000"/>
        <rFont val="Calibri"/>
        <family val="2"/>
        <scheme val="minor"/>
      </rPr>
      <t>other forms</t>
    </r>
  </si>
  <si>
    <r>
      <t xml:space="preserve">Percentage of total participant cash held as cash deposits (including through reverse repo); </t>
    </r>
    <r>
      <rPr>
        <sz val="9"/>
        <color rgb="FFFF0000"/>
        <rFont val="Calibri"/>
        <family val="2"/>
        <scheme val="minor"/>
      </rPr>
      <t>percentage split by currency</t>
    </r>
    <r>
      <rPr>
        <sz val="9"/>
        <color theme="1"/>
        <rFont val="Calibri"/>
        <family val="2"/>
        <scheme val="minor"/>
      </rPr>
      <t xml:space="preserve"> of these </t>
    </r>
    <r>
      <rPr>
        <sz val="9"/>
        <rFont val="Calibri"/>
        <family val="2"/>
        <scheme val="minor"/>
      </rPr>
      <t>cash deposits</t>
    </r>
    <r>
      <rPr>
        <sz val="9"/>
        <color theme="1"/>
        <rFont val="Calibri"/>
        <family val="2"/>
        <scheme val="minor"/>
      </rPr>
      <t xml:space="preserve"> (including reverse repo) and money market funds by CCY; </t>
    </r>
    <r>
      <rPr>
        <sz val="9"/>
        <color rgb="FFFF0000"/>
        <rFont val="Calibri"/>
        <family val="2"/>
        <scheme val="minor"/>
      </rPr>
      <t>Specify local currency</t>
    </r>
    <r>
      <rPr>
        <sz val="9"/>
        <color theme="1"/>
        <rFont val="Calibri"/>
        <family val="2"/>
        <scheme val="minor"/>
      </rPr>
      <t xml:space="preserve"> in comments</t>
    </r>
  </si>
  <si>
    <r>
      <t xml:space="preserve">Percentage of total participant cash held as cash deposits (including through reverse repo); </t>
    </r>
    <r>
      <rPr>
        <sz val="9"/>
        <color rgb="FFFF0000"/>
        <rFont val="Calibri"/>
        <family val="2"/>
        <scheme val="minor"/>
      </rPr>
      <t>weighted average maturity</t>
    </r>
    <r>
      <rPr>
        <sz val="9"/>
        <color theme="1"/>
        <rFont val="Calibri"/>
        <family val="2"/>
        <scheme val="minor"/>
      </rPr>
      <t xml:space="preserve"> of these cash deposits (including reverse repo) and money market funds</t>
    </r>
  </si>
  <si>
    <r>
      <t xml:space="preserve">Percentage of total participant cash invested in securities; </t>
    </r>
    <r>
      <rPr>
        <sz val="9"/>
        <color rgb="FFFF0000"/>
        <rFont val="Calibri"/>
        <family val="2"/>
        <scheme val="minor"/>
      </rPr>
      <t>Domestic</t>
    </r>
    <r>
      <rPr>
        <sz val="9"/>
        <color theme="1"/>
        <rFont val="Calibri"/>
        <family val="2"/>
        <scheme val="minor"/>
      </rPr>
      <t xml:space="preserve"> sovereign </t>
    </r>
    <r>
      <rPr>
        <sz val="9"/>
        <color rgb="FFFF0000"/>
        <rFont val="Calibri"/>
        <family val="2"/>
        <scheme val="minor"/>
      </rPr>
      <t>government bonds</t>
    </r>
  </si>
  <si>
    <r>
      <t xml:space="preserve">Percentage of total participant cash invested in securities; </t>
    </r>
    <r>
      <rPr>
        <sz val="9"/>
        <color rgb="FFFF0000"/>
        <rFont val="Calibri"/>
        <family val="2"/>
        <scheme val="minor"/>
      </rPr>
      <t>Other</t>
    </r>
    <r>
      <rPr>
        <sz val="9"/>
        <color theme="1"/>
        <rFont val="Calibri"/>
        <family val="2"/>
        <scheme val="minor"/>
      </rPr>
      <t xml:space="preserve"> sovereign </t>
    </r>
    <r>
      <rPr>
        <sz val="9"/>
        <color rgb="FFFF0000"/>
        <rFont val="Calibri"/>
        <family val="2"/>
        <scheme val="minor"/>
      </rPr>
      <t>government bonds</t>
    </r>
  </si>
  <si>
    <r>
      <t xml:space="preserve">Percentage of total participant cash invested in securities; </t>
    </r>
    <r>
      <rPr>
        <sz val="9"/>
        <color rgb="FFFF0000"/>
        <rFont val="Calibri"/>
        <family val="2"/>
        <scheme val="minor"/>
      </rPr>
      <t>Agency Bonds</t>
    </r>
  </si>
  <si>
    <r>
      <t xml:space="preserve">Percentage of total participant cash invested in securities; </t>
    </r>
    <r>
      <rPr>
        <sz val="9"/>
        <color rgb="FFFF0000"/>
        <rFont val="Calibri"/>
        <family val="2"/>
        <scheme val="minor"/>
      </rPr>
      <t>State/municipal bonds</t>
    </r>
  </si>
  <si>
    <r>
      <t xml:space="preserve">Percentage of total participant cash invested in securities; </t>
    </r>
    <r>
      <rPr>
        <sz val="9"/>
        <color rgb="FFFF0000"/>
        <rFont val="Calibri"/>
        <family val="2"/>
        <scheme val="minor"/>
      </rPr>
      <t>Other instruments</t>
    </r>
  </si>
  <si>
    <r>
      <t xml:space="preserve">Percentage of total participant cash invested in securities; </t>
    </r>
    <r>
      <rPr>
        <sz val="9"/>
        <color rgb="FFFF0000"/>
        <rFont val="Calibri"/>
        <family val="2"/>
        <scheme val="minor"/>
      </rPr>
      <t>percentage split by</t>
    </r>
    <r>
      <rPr>
        <sz val="9"/>
        <color theme="1"/>
        <rFont val="Calibri"/>
        <family val="2"/>
        <scheme val="minor"/>
      </rPr>
      <t xml:space="preserve"> </t>
    </r>
    <r>
      <rPr>
        <sz val="9"/>
        <color rgb="FFFF0000"/>
        <rFont val="Calibri"/>
        <family val="2"/>
        <scheme val="minor"/>
      </rPr>
      <t>currency</t>
    </r>
    <r>
      <rPr>
        <sz val="9"/>
        <color theme="1"/>
        <rFont val="Calibri"/>
        <family val="2"/>
        <scheme val="minor"/>
      </rPr>
      <t xml:space="preserve"> of these securities; Specify local currency in comments;</t>
    </r>
  </si>
  <si>
    <r>
      <t xml:space="preserve">Weighted average </t>
    </r>
    <r>
      <rPr>
        <sz val="9"/>
        <color rgb="FFFF0000"/>
        <rFont val="Calibri"/>
        <family val="2"/>
        <scheme val="minor"/>
      </rPr>
      <t>maturity</t>
    </r>
    <r>
      <rPr>
        <sz val="9"/>
        <color theme="1"/>
        <rFont val="Calibri"/>
        <family val="2"/>
        <scheme val="minor"/>
      </rPr>
      <t xml:space="preserve"> of securities</t>
    </r>
  </si>
  <si>
    <r>
      <t xml:space="preserve">Provide an </t>
    </r>
    <r>
      <rPr>
        <sz val="9"/>
        <color rgb="FFFF0000"/>
        <rFont val="Calibri"/>
        <family val="2"/>
        <scheme val="minor"/>
      </rPr>
      <t>estimate</t>
    </r>
    <r>
      <rPr>
        <sz val="9"/>
        <color theme="1"/>
        <rFont val="Calibri"/>
        <family val="2"/>
        <scheme val="minor"/>
      </rPr>
      <t xml:space="preserve"> of the </t>
    </r>
    <r>
      <rPr>
        <sz val="9"/>
        <color rgb="FFFF0000"/>
        <rFont val="Calibri"/>
        <family val="2"/>
        <scheme val="minor"/>
      </rPr>
      <t>risk</t>
    </r>
    <r>
      <rPr>
        <sz val="9"/>
        <color theme="1"/>
        <rFont val="Calibri"/>
        <family val="2"/>
        <scheme val="minor"/>
      </rPr>
      <t xml:space="preserve"> on the investment portfolio (excluding central bank and commercial bank deposits) (99% one-day VaR, or equivalent)</t>
    </r>
  </si>
  <si>
    <r>
      <t xml:space="preserve">State if the CCP investment policy sets a limit on the proportion of the investment portfolio that may be allocated to a </t>
    </r>
    <r>
      <rPr>
        <sz val="9"/>
        <color rgb="FFFF0000"/>
        <rFont val="Calibri"/>
        <family val="2"/>
        <scheme val="minor"/>
      </rPr>
      <t>single</t>
    </r>
    <r>
      <rPr>
        <sz val="9"/>
        <color theme="1"/>
        <rFont val="Calibri"/>
        <family val="2"/>
        <scheme val="minor"/>
      </rPr>
      <t xml:space="preserve"> </t>
    </r>
    <r>
      <rPr>
        <sz val="9"/>
        <color rgb="FFFF0000"/>
        <rFont val="Calibri"/>
        <family val="2"/>
        <scheme val="minor"/>
      </rPr>
      <t>counterparty</t>
    </r>
    <r>
      <rPr>
        <sz val="9"/>
        <color theme="1"/>
        <rFont val="Calibri"/>
        <family val="2"/>
        <scheme val="minor"/>
      </rPr>
      <t xml:space="preserve">, and the </t>
    </r>
    <r>
      <rPr>
        <sz val="9"/>
        <color rgb="FFFF0000"/>
        <rFont val="Calibri"/>
        <family val="2"/>
        <scheme val="minor"/>
      </rPr>
      <t>size of that limit</t>
    </r>
    <r>
      <rPr>
        <sz val="9"/>
        <color theme="1"/>
        <rFont val="Calibri"/>
        <family val="2"/>
        <scheme val="minor"/>
      </rPr>
      <t>.</t>
    </r>
  </si>
  <si>
    <r>
      <t xml:space="preserve">State the number of times over the previous quarter in which this limit has been </t>
    </r>
    <r>
      <rPr>
        <sz val="9"/>
        <color rgb="FFFF0000"/>
        <rFont val="Calibri"/>
        <family val="2"/>
        <scheme val="minor"/>
      </rPr>
      <t>exceeded</t>
    </r>
    <r>
      <rPr>
        <sz val="9"/>
        <color theme="1"/>
        <rFont val="Calibri"/>
        <family val="2"/>
        <scheme val="minor"/>
      </rPr>
      <t>.</t>
    </r>
  </si>
  <si>
    <r>
      <t xml:space="preserve">Percentage of total participant cash </t>
    </r>
    <r>
      <rPr>
        <sz val="9"/>
        <color rgb="FFFF0000"/>
        <rFont val="Calibri"/>
        <family val="2"/>
        <scheme val="minor"/>
      </rPr>
      <t>held as securities.</t>
    </r>
  </si>
  <si>
    <r>
      <t xml:space="preserve">Total value of participant </t>
    </r>
    <r>
      <rPr>
        <sz val="9"/>
        <color rgb="FFFF0000"/>
        <rFont val="Calibri"/>
        <family val="2"/>
        <scheme val="minor"/>
      </rPr>
      <t>non-cash rehypothecated (Initial margin)</t>
    </r>
  </si>
  <si>
    <r>
      <t xml:space="preserve">Total value of participant </t>
    </r>
    <r>
      <rPr>
        <sz val="9"/>
        <color rgb="FFFF0000"/>
        <rFont val="Calibri"/>
        <family val="2"/>
        <scheme val="minor"/>
      </rPr>
      <t>non-cash rehypothecated (Default fund)</t>
    </r>
  </si>
  <si>
    <r>
      <rPr>
        <sz val="9"/>
        <color rgb="FFFF0000"/>
        <rFont val="Calibri"/>
        <family val="2"/>
        <scheme val="minor"/>
      </rPr>
      <t>Rehypothecation</t>
    </r>
    <r>
      <rPr>
        <sz val="9"/>
        <color theme="1"/>
        <rFont val="Calibri"/>
        <family val="2"/>
        <scheme val="minor"/>
      </rPr>
      <t xml:space="preserve"> of participant </t>
    </r>
    <r>
      <rPr>
        <sz val="9"/>
        <color rgb="FFFF0000"/>
        <rFont val="Calibri"/>
        <family val="2"/>
        <scheme val="minor"/>
      </rPr>
      <t>assets</t>
    </r>
    <r>
      <rPr>
        <sz val="9"/>
        <color theme="1"/>
        <rFont val="Calibri"/>
        <family val="2"/>
        <scheme val="minor"/>
      </rPr>
      <t xml:space="preserve"> (ie non-cash) by the CCP where allowed; initial margin; over the following maturities:
Overnight/one day; one day and up to one week; One week and up to one month; One month and up to one year; One year and up to two years; Over two years</t>
    </r>
  </si>
  <si>
    <r>
      <rPr>
        <sz val="9"/>
        <color rgb="FFFF0000"/>
        <rFont val="Calibri"/>
        <family val="2"/>
        <scheme val="minor"/>
      </rPr>
      <t>Rehypothecation</t>
    </r>
    <r>
      <rPr>
        <sz val="9"/>
        <color theme="1"/>
        <rFont val="Calibri"/>
        <family val="2"/>
        <scheme val="minor"/>
      </rPr>
      <t xml:space="preserve"> of participant </t>
    </r>
    <r>
      <rPr>
        <sz val="9"/>
        <color rgb="FFFF0000"/>
        <rFont val="Calibri"/>
        <family val="2"/>
        <scheme val="minor"/>
      </rPr>
      <t>assets</t>
    </r>
    <r>
      <rPr>
        <sz val="9"/>
        <color theme="1"/>
        <rFont val="Calibri"/>
        <family val="2"/>
        <scheme val="minor"/>
      </rPr>
      <t xml:space="preserve"> (ie non-cash); default fund; over the following maturities:
Overnight/one day; one day and up to one week; One week and up to one month; One month and up to one year; One year and up to two years; Over two years</t>
    </r>
  </si>
  <si>
    <t>7.3.3.</t>
  </si>
  <si>
    <t>BMSC</t>
  </si>
  <si>
    <t>The largest and 5th largest TCPs</t>
  </si>
  <si>
    <t>Equities Margin</t>
  </si>
  <si>
    <t>120 days</t>
  </si>
  <si>
    <t>No facilities with central bank</t>
  </si>
  <si>
    <t>There are clear segregation of funds used for settlement purpose and day-to-day operations. The settlement bank accounts used are also separated from the CCP's operating bank accounts. For risk management purpose, the Clearing House also imposed equity margin requirements on the participants ("Equity Margins"), and maintains a default fund (i.e. Clearing Guarantee Fund). These funds are not co-mingled with the CCP's own funds. The Clearing House has clear guidelines on utilisation of funds for default management purpose. In addition, for operating expenses, the Clearing House continuously monitors to ensure that its excess fund balances are able to cover at least 6 months of operating expenses.</t>
  </si>
  <si>
    <t>Not applicable</t>
  </si>
  <si>
    <t>Cash: MYR and USD (MYR to USD: 6.00%, USD to MYR: 6.00%)
Stocks: FBM 100 (MYR: 30%, USD: 35%)
Standby Letter of Credit</t>
  </si>
  <si>
    <t>"1 Failure"</t>
  </si>
  <si>
    <t>Average total variation margin paid to the CCP on any given business day over the period</t>
  </si>
  <si>
    <t>Maximum Total Variation Margin Paid to the CCP by participants each business</t>
  </si>
  <si>
    <t>17.3.1(a)</t>
  </si>
  <si>
    <t>17.3.1(b)</t>
  </si>
  <si>
    <t>CHECK</t>
  </si>
  <si>
    <t>CSO and FRM</t>
  </si>
  <si>
    <t>Treasury/Finance and FRM</t>
  </si>
  <si>
    <t xml:space="preserve">Treasury/Finance </t>
  </si>
  <si>
    <t>Participants Supervision and CSO</t>
  </si>
  <si>
    <t>Surveillance and N/A</t>
  </si>
  <si>
    <t>N/A and CSO</t>
  </si>
  <si>
    <t>CSO and N/A</t>
  </si>
  <si>
    <t>N/A and FRM</t>
  </si>
  <si>
    <t>FRM and N/A</t>
  </si>
  <si>
    <r>
      <rPr>
        <b/>
        <sz val="9"/>
        <color rgb="FFFF0000"/>
        <rFont val="Calibri"/>
        <family val="2"/>
        <scheme val="minor"/>
      </rPr>
      <t>CSO</t>
    </r>
    <r>
      <rPr>
        <sz val="9"/>
        <color theme="1"/>
        <rFont val="Calibri"/>
        <family val="2"/>
        <scheme val="minor"/>
      </rPr>
      <t xml:space="preserve"> and N/A</t>
    </r>
  </si>
  <si>
    <r>
      <rPr>
        <b/>
        <sz val="9"/>
        <color rgb="FFFF0000"/>
        <rFont val="Calibri"/>
        <family val="2"/>
        <scheme val="minor"/>
      </rPr>
      <t>N/A</t>
    </r>
    <r>
      <rPr>
        <sz val="9"/>
        <color theme="1"/>
        <rFont val="Calibri"/>
        <family val="2"/>
        <scheme val="minor"/>
      </rPr>
      <t xml:space="preserve"> and FRM</t>
    </r>
  </si>
  <si>
    <t>Division/Department (BMDC &amp; BMSC)</t>
  </si>
  <si>
    <t>BMDC-N/A</t>
  </si>
  <si>
    <t>Disclosure Description (BMDC)</t>
  </si>
  <si>
    <t>Disclosure Description (BMSC)</t>
  </si>
  <si>
    <t>Disclosure #-BMSC</t>
  </si>
  <si>
    <t>Disclosure Title-BMSC</t>
  </si>
  <si>
    <r>
      <t xml:space="preserve">For each segregated default fund </t>
    </r>
    <r>
      <rPr>
        <b/>
        <sz val="9"/>
        <color rgb="FFFF0000"/>
        <rFont val="Calibri"/>
        <family val="2"/>
        <scheme val="minor"/>
      </rPr>
      <t>with 25 or more member</t>
    </r>
    <r>
      <rPr>
        <sz val="9"/>
        <color theme="1"/>
        <rFont val="Calibri"/>
        <family val="2"/>
        <scheme val="minor"/>
      </rPr>
      <t>s; Percentage of participant contributions to the default fund contributed by largest ten clearing members in aggregate</t>
    </r>
  </si>
  <si>
    <r>
      <t xml:space="preserve">For each segregated default fund </t>
    </r>
    <r>
      <rPr>
        <b/>
        <sz val="9"/>
        <color rgb="FFFF0000"/>
        <rFont val="Calibri"/>
        <family val="2"/>
        <scheme val="minor"/>
      </rPr>
      <t>with 25 or more members;</t>
    </r>
    <r>
      <rPr>
        <sz val="9"/>
        <color theme="1"/>
        <rFont val="Calibri"/>
        <family val="2"/>
        <scheme val="minor"/>
      </rPr>
      <t xml:space="preserve"> Percentage of participant contributions to the default fund contributed by largest ten clearing members in aggregate</t>
    </r>
  </si>
  <si>
    <r>
      <t xml:space="preserve">For each segregated default fund </t>
    </r>
    <r>
      <rPr>
        <b/>
        <sz val="9"/>
        <color rgb="FFFF0000"/>
        <rFont val="Calibri"/>
        <family val="2"/>
        <scheme val="minor"/>
      </rPr>
      <t>with 25 or more members;</t>
    </r>
    <r>
      <rPr>
        <sz val="9"/>
        <color theme="1"/>
        <rFont val="Calibri"/>
        <family val="2"/>
        <scheme val="minor"/>
      </rPr>
      <t xml:space="preserve"> Percentage of participant contributions to the default fund contributed by largest five clearing members in aggregate</t>
    </r>
  </si>
  <si>
    <r>
      <t>For each segregated default fund</t>
    </r>
    <r>
      <rPr>
        <sz val="9"/>
        <color rgb="FFFF0000"/>
        <rFont val="Calibri"/>
        <family val="2"/>
        <scheme val="minor"/>
      </rPr>
      <t xml:space="preserve"> with 25 or more members; </t>
    </r>
    <r>
      <rPr>
        <sz val="9"/>
        <color theme="1"/>
        <rFont val="Calibri"/>
        <family val="2"/>
        <scheme val="minor"/>
      </rPr>
      <t>Percentage of participant contributions to the default fund contributed by largest five clearing members in aggregate</t>
    </r>
  </si>
  <si>
    <r>
      <t>For each segregated default fund</t>
    </r>
    <r>
      <rPr>
        <b/>
        <sz val="9"/>
        <color rgb="FFFF0000"/>
        <rFont val="Calibri"/>
        <family val="2"/>
        <scheme val="minor"/>
      </rPr>
      <t xml:space="preserve"> with ten or more members, but fewer than 25 members;</t>
    </r>
    <r>
      <rPr>
        <sz val="9"/>
        <color theme="1"/>
        <rFont val="Calibri"/>
        <family val="2"/>
        <scheme val="minor"/>
      </rPr>
      <t xml:space="preserve"> Percentage of participant contributions to the default fund contributed by largest five clearing members in aggregate</t>
    </r>
  </si>
  <si>
    <r>
      <t xml:space="preserve">For each segregated default fund </t>
    </r>
    <r>
      <rPr>
        <b/>
        <sz val="9"/>
        <color rgb="FFFF0000"/>
        <rFont val="Calibri"/>
        <family val="2"/>
        <scheme val="minor"/>
      </rPr>
      <t>with ten or more members, but fewer than 25 members;</t>
    </r>
    <r>
      <rPr>
        <sz val="9"/>
        <color theme="1"/>
        <rFont val="Calibri"/>
        <family val="2"/>
        <scheme val="minor"/>
      </rPr>
      <t xml:space="preserve"> Percentage of participant contributions to the default fund contributed by largest five clearing members in aggregate</t>
    </r>
  </si>
  <si>
    <r>
      <t xml:space="preserve">For each clearing service </t>
    </r>
    <r>
      <rPr>
        <b/>
        <sz val="9"/>
        <color rgb="FFFF0000"/>
        <rFont val="Calibri"/>
        <family val="2"/>
        <scheme val="minor"/>
      </rPr>
      <t xml:space="preserve">with 25 or more members; </t>
    </r>
    <r>
      <rPr>
        <sz val="9"/>
        <color theme="1"/>
        <rFont val="Calibri"/>
        <family val="2"/>
        <scheme val="minor"/>
      </rPr>
      <t>Percentage of initial margin posted by the largest ten clearing members, including both house and client, in aggregate; Average and Peak over the quarter</t>
    </r>
  </si>
  <si>
    <r>
      <t xml:space="preserve">For each clearing service </t>
    </r>
    <r>
      <rPr>
        <b/>
        <sz val="9"/>
        <color rgb="FFFF0000"/>
        <rFont val="Calibri"/>
        <family val="2"/>
        <scheme val="minor"/>
      </rPr>
      <t>with 25 or more members;</t>
    </r>
    <r>
      <rPr>
        <sz val="9"/>
        <color theme="1"/>
        <rFont val="Calibri"/>
        <family val="2"/>
        <scheme val="minor"/>
      </rPr>
      <t xml:space="preserve"> Percentage of initial margin posted by the largest five clearing members, including both house and client, in aggregate; Average and Peak over the quarter
</t>
    </r>
  </si>
  <si>
    <r>
      <t xml:space="preserve">For each clearing service </t>
    </r>
    <r>
      <rPr>
        <b/>
        <sz val="9"/>
        <color rgb="FFFF0000"/>
        <rFont val="Calibri"/>
        <family val="2"/>
        <scheme val="minor"/>
      </rPr>
      <t xml:space="preserve">with 25 or more members; </t>
    </r>
    <r>
      <rPr>
        <sz val="9"/>
        <color theme="1"/>
        <rFont val="Calibri"/>
        <family val="2"/>
        <scheme val="minor"/>
      </rPr>
      <t xml:space="preserve">Percentage of initial margin posted by the largest five clearing members, including both house and client, in aggregate; Average and Peak over the quarter
</t>
    </r>
  </si>
  <si>
    <t>why not reported?</t>
  </si>
  <si>
    <r>
      <t xml:space="preserve">For each clearing service </t>
    </r>
    <r>
      <rPr>
        <b/>
        <sz val="9"/>
        <color rgb="FFFF0000"/>
        <rFont val="Calibri"/>
        <family val="2"/>
        <scheme val="minor"/>
      </rPr>
      <t>with ten or more members, but fewer than 25 members;</t>
    </r>
    <r>
      <rPr>
        <sz val="9"/>
        <color theme="1"/>
        <rFont val="Calibri"/>
        <family val="2"/>
        <scheme val="minor"/>
      </rPr>
      <t xml:space="preserve"> Percentage of initial margin posted by the largest five clearing members, including both house and client, in aggregate; Average and Peak over the quarter</t>
    </r>
  </si>
  <si>
    <r>
      <t>For each clearing service</t>
    </r>
    <r>
      <rPr>
        <b/>
        <sz val="9"/>
        <color rgb="FFFF0000"/>
        <rFont val="Calibri"/>
        <family val="2"/>
        <scheme val="minor"/>
      </rPr>
      <t xml:space="preserve"> with 25 or more members; </t>
    </r>
    <r>
      <rPr>
        <sz val="9"/>
        <color theme="1"/>
        <rFont val="Calibri"/>
        <family val="2"/>
        <scheme val="minor"/>
      </rPr>
      <t>Percentage of open positions held by the largest ten clearing members, including both house and client, in aggregate; Average and Peak over the quarter</t>
    </r>
  </si>
  <si>
    <r>
      <t xml:space="preserve">For each clearing service with </t>
    </r>
    <r>
      <rPr>
        <b/>
        <sz val="9"/>
        <color rgb="FFFF0000"/>
        <rFont val="Calibri"/>
        <family val="2"/>
        <scheme val="minor"/>
      </rPr>
      <t>25 or more members;</t>
    </r>
    <r>
      <rPr>
        <sz val="9"/>
        <color theme="1"/>
        <rFont val="Calibri"/>
        <family val="2"/>
        <scheme val="minor"/>
      </rPr>
      <t xml:space="preserve"> Percentage of open positions held by the largest five clearing members, including both house and client, in aggregate; Average and Peak over the quarter</t>
    </r>
  </si>
  <si>
    <r>
      <t xml:space="preserve">For each clearing service </t>
    </r>
    <r>
      <rPr>
        <b/>
        <sz val="9"/>
        <color rgb="FFFF0000"/>
        <rFont val="Calibri"/>
        <family val="2"/>
        <scheme val="minor"/>
      </rPr>
      <t xml:space="preserve">with 25 or more members; </t>
    </r>
    <r>
      <rPr>
        <sz val="9"/>
        <color theme="1"/>
        <rFont val="Calibri"/>
        <family val="2"/>
        <scheme val="minor"/>
      </rPr>
      <t>Percentage of open positions held by the largest five clearing members, including both house and client, in aggregate; Average and Peak over the quarter</t>
    </r>
  </si>
  <si>
    <r>
      <t>For each clearing service</t>
    </r>
    <r>
      <rPr>
        <b/>
        <sz val="9"/>
        <color rgb="FFFF0000"/>
        <rFont val="Calibri"/>
        <family val="2"/>
        <scheme val="minor"/>
      </rPr>
      <t xml:space="preserve"> with ten or more members, but fewer than 25 members;</t>
    </r>
    <r>
      <rPr>
        <sz val="9"/>
        <color theme="1"/>
        <rFont val="Calibri"/>
        <family val="2"/>
        <scheme val="minor"/>
      </rPr>
      <t xml:space="preserve"> Percentage of open positions held by the largest five clearing members, including both house and client, in aggregate;  Average and Peak over the quarter</t>
    </r>
  </si>
  <si>
    <r>
      <t>Number of other participants</t>
    </r>
    <r>
      <rPr>
        <b/>
        <sz val="9"/>
        <color rgb="FFFF0000"/>
        <rFont val="Calibri"/>
        <family val="2"/>
        <scheme val="minor"/>
      </rPr>
      <t xml:space="preserve"> (Describe in comments)</t>
    </r>
  </si>
  <si>
    <r>
      <t xml:space="preserve">Number of other participants </t>
    </r>
    <r>
      <rPr>
        <b/>
        <sz val="9"/>
        <color rgb="FFFF0000"/>
        <rFont val="Calibri"/>
        <family val="2"/>
        <scheme val="minor"/>
      </rPr>
      <t>(Describe in comments)</t>
    </r>
  </si>
  <si>
    <r>
      <t>For each clearing service</t>
    </r>
    <r>
      <rPr>
        <b/>
        <sz val="9"/>
        <color rgb="FFFF0000"/>
        <rFont val="Calibri"/>
        <family val="2"/>
        <scheme val="minor"/>
      </rPr>
      <t xml:space="preserve"> with ten or more members, but fewer than 25 members;</t>
    </r>
    <r>
      <rPr>
        <sz val="9"/>
        <color theme="1"/>
        <rFont val="Calibri"/>
        <family val="2"/>
        <scheme val="minor"/>
      </rPr>
      <t xml:space="preserve"> Percentage of initial margin posted by the largest five clearing members, including both house and client, in aggregate; </t>
    </r>
    <r>
      <rPr>
        <b/>
        <sz val="9"/>
        <color rgb="FFFF0000"/>
        <rFont val="Calibri"/>
        <family val="2"/>
        <scheme val="minor"/>
      </rPr>
      <t>Average and Peak over the quarter</t>
    </r>
  </si>
  <si>
    <t>Since Q2 2020 ACTUAL provider of info:</t>
  </si>
  <si>
    <t>Finance</t>
  </si>
  <si>
    <t>Finance Queried</t>
  </si>
  <si>
    <t>FRM Queried-responded-figure provided</t>
  </si>
  <si>
    <t>CSO Queried-responded</t>
  </si>
  <si>
    <t>Treasury</t>
  </si>
  <si>
    <t>GT Queried - responded</t>
  </si>
  <si>
    <t>PSD Queried-responded, will provide as n/a moving forward</t>
  </si>
  <si>
    <t>PSD Queried-responded-will provide moving forward</t>
  </si>
  <si>
    <t>CSO Queried - answered</t>
  </si>
  <si>
    <t>Since Q4 2020 onwards</t>
  </si>
  <si>
    <t>Finance for Q4 2020 onwards</t>
  </si>
  <si>
    <t>BCM Queried-responded</t>
  </si>
  <si>
    <t>&gt;10 years</t>
  </si>
  <si>
    <t>Bursa_PQD</t>
  </si>
  <si>
    <t>Currently both 16.2.8 and 16.2.15 are not reported in the PQD</t>
  </si>
  <si>
    <t>7.1.1 is reported by FRM or Treasury/Finance</t>
  </si>
  <si>
    <t>Not applicabe for BMSC -with ten or more members, but fewer than 25 members</t>
  </si>
  <si>
    <t>Not applicable for BMSC-Number of central bank participants</t>
  </si>
  <si>
    <t>Peak day amount in the previous 12 months and mean average over the previous 12 months</t>
  </si>
  <si>
    <t>PeakDayAmountInPrevious12Months; MeanAverageOverPrevious12Months</t>
  </si>
  <si>
    <t>split by house, client gross, client net and 
total(if not segregated)</t>
  </si>
  <si>
    <t>Total number of failures and duration</t>
  </si>
  <si>
    <t>Average and Peak over the quarter</t>
  </si>
  <si>
    <t>Not applicable for BMSC-with ten or more members, but fewer than 25 members</t>
  </si>
  <si>
    <t xml:space="preserve">One single number to be provided </t>
  </si>
  <si>
    <t>"3 Failure"</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</si>
  <si>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</si>
  <si>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Total number of failures</t>
  </si>
  <si>
    <t>Checking</t>
  </si>
  <si>
    <t>Data Format</t>
  </si>
  <si>
    <t>NA</t>
  </si>
  <si>
    <t xml:space="preserve">Two </t>
  </si>
  <si>
    <t>Cash: MYR and USD (MYR to USD: 4.60%, USD to MYR: 6.20%)
Stocks: FBM 100 (30% + Cross-Currency Haircut (if applicable))
Standby Letter of Credit</t>
  </si>
  <si>
    <t>Four percent</t>
  </si>
  <si>
    <t>https://www.bursamalaysia.com/trade/risk_and_compliance/bmsc_and_bmdc_as_central_counterparty_ccp/clearing_risk_management/margin_requirement_mark_to_market/equities_margin</t>
  </si>
  <si>
    <t>Annually</t>
  </si>
  <si>
    <t>One</t>
  </si>
  <si>
    <t>Start of Day</t>
  </si>
  <si>
    <t>Two</t>
  </si>
  <si>
    <t>Percentage_MYR</t>
  </si>
  <si>
    <t>Three</t>
  </si>
  <si>
    <t>This was the original historical data, before changing the formatting as per the latest requirement by CCP12. The above column highlighted in Green are newly amended to reflect new format as per CCP12</t>
  </si>
  <si>
    <t>Wana: To ask Uthaya if this should be 5 or 5 years</t>
  </si>
  <si>
    <t>BMSC's collateral risk management methodology also applies the confidence interval of 99.9%.</t>
  </si>
  <si>
    <t>BMSC's collateral risk management methodology also applies the dataset with lookback period from 1997 to date.</t>
  </si>
  <si>
    <t>The disclosure item includes Initial Margin as well as margin add-ons, i.e. concentration risk and failed delivery add-on, if any.</t>
  </si>
  <si>
    <t>The parameter review is conducted on an annual basis since 2016.</t>
  </si>
  <si>
    <t>This is the summation of actual margin call amounts inclusive the intraday call amount for the day.</t>
  </si>
  <si>
    <t>Margin add-ons are not included in the disclosure item.</t>
  </si>
  <si>
    <t>Q1 2022 ADF</t>
  </si>
  <si>
    <t>Q1 2022 SpecificDF</t>
  </si>
  <si>
    <t>PSD</t>
  </si>
  <si>
    <t>Wana</t>
  </si>
  <si>
    <t>Q2 2022 ADF</t>
  </si>
  <si>
    <t>Q2 2022 SpecificDF</t>
  </si>
  <si>
    <t>Uthaya</t>
  </si>
  <si>
    <t>FRM
(FRM input NA)</t>
  </si>
  <si>
    <t>CSO
(CSO input NA)</t>
  </si>
  <si>
    <t>ReportLevel per CCP12 Termplate</t>
  </si>
  <si>
    <t>ReportLevel per discussed with Tee 28/7/22</t>
  </si>
  <si>
    <t>CCP/Default Fund</t>
  </si>
  <si>
    <t>Clearing Service/Default Fund</t>
  </si>
  <si>
    <t>Default Fund/CCP</t>
  </si>
  <si>
    <t>Wana's remarks</t>
  </si>
  <si>
    <t>Suppposed to be broken down to (a) and (b). However since both have similar data, currently there is no issue. But in future if the number differ btw (a) and (b) then each item must be broken down to 4.3.1(a) and 4.3.1(b) all the way to 4.3.15</t>
  </si>
  <si>
    <t>ConsolidatedDataFIle (Bursa)</t>
  </si>
  <si>
    <t>ConsolidatedDataFIle (Template)</t>
  </si>
  <si>
    <t>4.3.1(a)</t>
  </si>
  <si>
    <t>4.3.1(b)</t>
  </si>
  <si>
    <t>4.3.2(a)</t>
  </si>
  <si>
    <t>4.3.3(a)</t>
  </si>
  <si>
    <t>4.3.4(a)</t>
  </si>
  <si>
    <t>4.3.5(a)</t>
  </si>
  <si>
    <t>4.3.6(a)</t>
  </si>
  <si>
    <t>4.3.7(a)</t>
  </si>
  <si>
    <t>4.3.8(a)</t>
  </si>
  <si>
    <t>4.3.9(a)</t>
  </si>
  <si>
    <t>4.3.10(a)</t>
  </si>
  <si>
    <t>4.3.11(a)</t>
  </si>
  <si>
    <t>4.3.12(a)</t>
  </si>
  <si>
    <t>4.3.13(a)</t>
  </si>
  <si>
    <t>4.3.14(a)</t>
  </si>
  <si>
    <t>4.3.15(a)</t>
  </si>
  <si>
    <t>4.3.2(b)</t>
  </si>
  <si>
    <t>4.3.3(b)</t>
  </si>
  <si>
    <t>4.3.4(b)</t>
  </si>
  <si>
    <t>4.3.5(b)</t>
  </si>
  <si>
    <t>4.3.6(b)</t>
  </si>
  <si>
    <t>4.3.7(b)</t>
  </si>
  <si>
    <t>4.3.8(b)</t>
  </si>
  <si>
    <t>4.3.9(b)</t>
  </si>
  <si>
    <t>4.3.10(b)</t>
  </si>
  <si>
    <t>4.3.11(b)</t>
  </si>
  <si>
    <t>4.3.12(b)</t>
  </si>
  <si>
    <t>4.3.13(b)</t>
  </si>
  <si>
    <t>4.3.14(b)</t>
  </si>
  <si>
    <t>4.3.15(b)</t>
  </si>
  <si>
    <t>6.2.1(a)</t>
  </si>
  <si>
    <t>6.2.1(b)</t>
  </si>
  <si>
    <t>6.2.1(c)</t>
  </si>
  <si>
    <t>6.2.1(d)</t>
  </si>
  <si>
    <t>6.2.1(e)</t>
  </si>
  <si>
    <t>6.2.1(f)</t>
  </si>
  <si>
    <t>6.2.2(a)</t>
  </si>
  <si>
    <t>6.2.3(a)</t>
  </si>
  <si>
    <t>6.2.4(a)</t>
  </si>
  <si>
    <t>6.2.5(a)</t>
  </si>
  <si>
    <t>6.2.6(a)</t>
  </si>
  <si>
    <t>6.2.7(a)</t>
  </si>
  <si>
    <t>6.2.8(a)</t>
  </si>
  <si>
    <t>6.2.9(a)</t>
  </si>
  <si>
    <t>6.2.10(a)</t>
  </si>
  <si>
    <t>6.2.11(a)</t>
  </si>
  <si>
    <t>6.2.12(a)</t>
  </si>
  <si>
    <t>6.2.13(a)</t>
  </si>
  <si>
    <t>6.2.14(a)</t>
  </si>
  <si>
    <t>6.2.15(a)</t>
  </si>
  <si>
    <t>7.1.2(a)</t>
  </si>
  <si>
    <t>7.1.2(b)</t>
  </si>
  <si>
    <t>7.1.3(a)</t>
  </si>
  <si>
    <t>7.1.4(a)</t>
  </si>
  <si>
    <t>7.1.5(a)</t>
  </si>
  <si>
    <t>7.1.6(a)</t>
  </si>
  <si>
    <t>7.1.7(a)</t>
  </si>
  <si>
    <t>7.1.8(a)</t>
  </si>
  <si>
    <t>7.1.9(a)</t>
  </si>
  <si>
    <t>6.2.2(b)</t>
  </si>
  <si>
    <t>6.2.3(b)</t>
  </si>
  <si>
    <t>6.2.4(b)</t>
  </si>
  <si>
    <t>6.2.5(b)</t>
  </si>
  <si>
    <t>6.2.6(b)</t>
  </si>
  <si>
    <t>6.2.7(b)</t>
  </si>
  <si>
    <t>6.2.8(b)</t>
  </si>
  <si>
    <t>6.2.9(b)</t>
  </si>
  <si>
    <t>6.2.10(b)</t>
  </si>
  <si>
    <t>6.2.11(b)</t>
  </si>
  <si>
    <t>6.2.12(b)</t>
  </si>
  <si>
    <t>6.2.13(b)</t>
  </si>
  <si>
    <t>6.2.14(b)</t>
  </si>
  <si>
    <t>6.2.15(b)</t>
  </si>
  <si>
    <t>6.2.2(d)</t>
  </si>
  <si>
    <t>6.2.3(d)</t>
  </si>
  <si>
    <t>6.2.4(d)</t>
  </si>
  <si>
    <t>6.2.5(d)</t>
  </si>
  <si>
    <t>6.2.6(d)</t>
  </si>
  <si>
    <t>6.2.7(d)</t>
  </si>
  <si>
    <t>6.2.8(d)</t>
  </si>
  <si>
    <t>6.2.9(d)</t>
  </si>
  <si>
    <t>6.2.10(d)</t>
  </si>
  <si>
    <t>6.2.11(d)</t>
  </si>
  <si>
    <t>6.2.12(d)</t>
  </si>
  <si>
    <t>6.2.13(d)</t>
  </si>
  <si>
    <t>6.2.14(d)</t>
  </si>
  <si>
    <t>6.2.15(d)</t>
  </si>
  <si>
    <t>6.2.2(e )</t>
  </si>
  <si>
    <t>6.2.3(e )</t>
  </si>
  <si>
    <t>6.2.4(e )</t>
  </si>
  <si>
    <t>6.2.5(e )</t>
  </si>
  <si>
    <t>6.2.6(e )</t>
  </si>
  <si>
    <t>6.2.7(e )</t>
  </si>
  <si>
    <t>6.2.8(e )</t>
  </si>
  <si>
    <t>6.2.9(e )</t>
  </si>
  <si>
    <t>6.2.10(e )</t>
  </si>
  <si>
    <t>6.2.11(e )</t>
  </si>
  <si>
    <t>6.2.12(e )</t>
  </si>
  <si>
    <t>6.2.13(e )</t>
  </si>
  <si>
    <t>6.2.14(e )</t>
  </si>
  <si>
    <t>6.2.15(e )</t>
  </si>
  <si>
    <t>6.2.2(f)</t>
  </si>
  <si>
    <t>6.2.3(f)</t>
  </si>
  <si>
    <t>6.2.4(f)</t>
  </si>
  <si>
    <t>6.2.5(f)</t>
  </si>
  <si>
    <t>6.2.6(f)</t>
  </si>
  <si>
    <t>6.2.7(f)</t>
  </si>
  <si>
    <t>6.2.8(f)</t>
  </si>
  <si>
    <t>6.2.9(f)</t>
  </si>
  <si>
    <t>6.2.10(f)</t>
  </si>
  <si>
    <t>6.2.11(f)</t>
  </si>
  <si>
    <t>6.2.12(f)</t>
  </si>
  <si>
    <t>6.2.13(f)</t>
  </si>
  <si>
    <t>6.2.14(f)</t>
  </si>
  <si>
    <t>6.2.15(f)</t>
  </si>
  <si>
    <t>6.2.2(c )</t>
  </si>
  <si>
    <t>6.2.3(c )</t>
  </si>
  <si>
    <t>6.2.4(c )</t>
  </si>
  <si>
    <t>6.2.5(c )</t>
  </si>
  <si>
    <t>6.2.6(c )</t>
  </si>
  <si>
    <t>6.2.7(c )</t>
  </si>
  <si>
    <t>6.2.8(c )</t>
  </si>
  <si>
    <t>6.2.9(c )</t>
  </si>
  <si>
    <t>6.2.10(c )</t>
  </si>
  <si>
    <t>6.2.11(c )</t>
  </si>
  <si>
    <t>6.2.12(c )</t>
  </si>
  <si>
    <t>6.2.13(c )</t>
  </si>
  <si>
    <t>6.2.14(c )</t>
  </si>
  <si>
    <t>6.2.15(c )</t>
  </si>
  <si>
    <t>7.1.3(b)</t>
  </si>
  <si>
    <t>7.1.4(b)</t>
  </si>
  <si>
    <t>7.1.5(b)</t>
  </si>
  <si>
    <t>7.1.6(b)</t>
  </si>
  <si>
    <t>7.1.7(b)</t>
  </si>
  <si>
    <t>7.1.8(b)</t>
  </si>
  <si>
    <t>7.1.9(b)</t>
  </si>
  <si>
    <t>7.3.1(a)</t>
  </si>
  <si>
    <t>7.3.1(b)</t>
  </si>
  <si>
    <t>7.3.1(c )</t>
  </si>
  <si>
    <t>7.3.1(d)</t>
  </si>
  <si>
    <t>7.3.3(b)</t>
  </si>
  <si>
    <t>7.3.3(a)</t>
  </si>
  <si>
    <t>7.3.4(a)</t>
  </si>
  <si>
    <t>7.3.4(b)</t>
  </si>
  <si>
    <t>7.3.4(c )</t>
  </si>
  <si>
    <t>7.3.4(d)</t>
  </si>
  <si>
    <t>7.3.5(a)</t>
  </si>
  <si>
    <t>7.3.5(b)</t>
  </si>
  <si>
    <t>7.3.5(c )</t>
  </si>
  <si>
    <t>7.3.5(d)</t>
  </si>
  <si>
    <t>7.3.6(a)</t>
  </si>
  <si>
    <t>7.3.6(b)</t>
  </si>
  <si>
    <t>7.3.7(a)</t>
  </si>
  <si>
    <t>7.3.7(b)</t>
  </si>
  <si>
    <t>16.3.3(a)</t>
  </si>
  <si>
    <t>16.3.3(b)</t>
  </si>
  <si>
    <t>16.3.3(c )</t>
  </si>
  <si>
    <t>16.3.3(d)</t>
  </si>
  <si>
    <t>16.3.3(e )</t>
  </si>
  <si>
    <t>16.3.3(f)</t>
  </si>
  <si>
    <t>16.3.4(a)</t>
  </si>
  <si>
    <t>16.3.4(b)</t>
  </si>
  <si>
    <t>16.3.4(c )</t>
  </si>
  <si>
    <t>16.3.4(d)</t>
  </si>
  <si>
    <t>16.3.4(e )</t>
  </si>
  <si>
    <t>16.3.4(f)</t>
  </si>
  <si>
    <t>17.3.1 (c )</t>
  </si>
  <si>
    <t>23.1.1(a)</t>
  </si>
  <si>
    <t>23.1.1(b)</t>
  </si>
  <si>
    <t>23.1.1(c )</t>
  </si>
  <si>
    <t>23.1.1(d)</t>
  </si>
  <si>
    <t>23.1.2(a)</t>
  </si>
  <si>
    <t>23.1.2(b)</t>
  </si>
  <si>
    <t>23.1.2(c )</t>
  </si>
  <si>
    <t>23.1.2(d)</t>
  </si>
  <si>
    <t>23.2.1(a)</t>
  </si>
  <si>
    <t>23.2.1(b)</t>
  </si>
  <si>
    <t>23.2.1(c )</t>
  </si>
  <si>
    <t>23.2.1(d)</t>
  </si>
  <si>
    <t>23.2.2(a)</t>
  </si>
  <si>
    <t>23.2.2(b)</t>
  </si>
  <si>
    <t>23.2.2(c )</t>
  </si>
  <si>
    <t>23.2.2(d)</t>
  </si>
  <si>
    <t>23.2.3(a)</t>
  </si>
  <si>
    <t>23.2.3(b)</t>
  </si>
  <si>
    <t>23.2.3(c )</t>
  </si>
  <si>
    <t>23.2.3(d)</t>
  </si>
  <si>
    <t>23.2.4(a)</t>
  </si>
  <si>
    <t>23.2.4(b)</t>
  </si>
  <si>
    <t>23.2.4(c )</t>
  </si>
  <si>
    <t>23.2.4(d)</t>
  </si>
  <si>
    <t>currently Bursa reported as NA. No issue</t>
  </si>
  <si>
    <t>There are 4 figures and 2 reported as NA but Bursa only reported 1 figure which is the most bottom. However since both have similar data, currently there is no issue. But in future if the number differ then must be broken down</t>
  </si>
  <si>
    <t>Currently bursa has only 1 data for this, so I don’t understand why CCP12 has 2 column for this?</t>
  </si>
  <si>
    <t>ConsolidatedDataFile template by CCP12 has 4 rows only, 
but tab BMSC_DataFile_7_3 has 6 cells. 
1. 2 cells contained figure which is identical. 
2. Another 4 cells are reported as NA. 
However since both figure is the same, currently there is no issue. Bursa now reported most top figure.
But in future if the number differ then must be broken down</t>
  </si>
  <si>
    <t xml:space="preserve">ConsolidatedDataFile template by CCP12 contained 2 rows.
Only 1 data available. No issue.
In future can check further what need to be reported in another row
</t>
  </si>
  <si>
    <t>ConsolidatedDataFile template by CCP12 has 4 rows only, 
but tab BMSC_DataFile_7_3 has 6 cells. 
1. All 6 cells are reported as NA. 
Currently there is no issue. Bursa now reported most top figure.
But in future if the number differ then must be broken down</t>
  </si>
  <si>
    <t>Dear Wana,</t>
  </si>
  <si>
    <t>I briefly examined the BMDC and BMSC templates. With the exception of the following minor issues, everything looks to be in order. Please note that my review did not include the accuracy of the reported data, but rather the Excel templates and formulas. The accuracy should be based on maker checker  process as part of the BAU.</t>
  </si>
  <si>
    <t xml:space="preserve">For both BMSC and BMDC, please change the reporting date to June 22 even though it will be reported as N/A for the following Tabs. </t>
  </si>
  <si>
    <r>
      <t xml:space="preserve">For both BMDC and BMSC, please take note on the following  for disclosures </t>
    </r>
    <r>
      <rPr>
        <b/>
        <u/>
        <sz val="11"/>
        <color theme="1"/>
        <rFont val="Calibri"/>
        <family val="2"/>
        <scheme val="minor"/>
      </rPr>
      <t>4.4.5, 4.4.9, 16.2.8 and 16.2.15</t>
    </r>
  </si>
  <si>
    <r>
      <t>No issue</t>
    </r>
    <r>
      <rPr>
        <sz val="11"/>
        <color theme="1"/>
        <rFont val="Calibri"/>
        <family val="2"/>
        <scheme val="minor"/>
      </rPr>
      <t xml:space="preserve"> on BMSC for June reporting due to the following</t>
    </r>
  </si>
  <si>
    <r>
      <t xml:space="preserve">BMSC- Disclosures 4.4.5 and 4.4.9 are acceptable because there are no exceptions noted. </t>
    </r>
    <r>
      <rPr>
        <u/>
        <sz val="11"/>
        <color theme="1"/>
        <rFont val="Calibri"/>
        <family val="2"/>
        <scheme val="minor"/>
      </rPr>
      <t xml:space="preserve">However, in the future, if there is an exception, the </t>
    </r>
    <r>
      <rPr>
        <b/>
        <u/>
        <sz val="11"/>
        <color theme="1"/>
        <rFont val="Calibri"/>
        <family val="2"/>
        <scheme val="minor"/>
      </rPr>
      <t>maximum amount</t>
    </r>
    <r>
      <rPr>
        <u/>
        <sz val="11"/>
        <color theme="1"/>
        <rFont val="Calibri"/>
        <family val="2"/>
        <scheme val="minor"/>
      </rPr>
      <t xml:space="preserve"> must be reflected under the consolidated tab.</t>
    </r>
  </si>
  <si>
    <r>
      <t xml:space="preserve">Noted </t>
    </r>
    <r>
      <rPr>
        <b/>
        <u/>
        <sz val="11"/>
        <color theme="1"/>
        <rFont val="Calibri"/>
        <family val="2"/>
        <scheme val="minor"/>
      </rPr>
      <t xml:space="preserve">discrepancy </t>
    </r>
    <r>
      <rPr>
        <sz val="11"/>
        <color theme="1"/>
        <rFont val="Calibri"/>
        <family val="2"/>
        <scheme val="minor"/>
      </rPr>
      <t>in BMDC template as follow:-</t>
    </r>
  </si>
  <si>
    <t xml:space="preserve">For BMDC, 4.4.5 and 4.4.9 didn’t take the maximum loss. Please check. If we are taking the maximum loss rather than average, then it should be mentioned under the qualitative notes. I think Yin Pei is aware of this. </t>
  </si>
  <si>
    <r>
      <t xml:space="preserve">As for 16.2.8 and 16.2.15, even though the consolidated tab captured the MYR as per row 13, I noted the formula for 16.2.15 under consolidated which take 0 from row F17 instead F13 of </t>
    </r>
    <r>
      <rPr>
        <b/>
        <sz val="11"/>
        <color rgb="FFFF0000"/>
        <rFont val="Calibri"/>
        <family val="2"/>
        <scheme val="minor"/>
      </rPr>
      <t>BMDC_DataFile_16_2!F17.</t>
    </r>
    <r>
      <rPr>
        <sz val="11"/>
        <color theme="1"/>
        <rFont val="Calibri"/>
        <family val="2"/>
        <scheme val="minor"/>
      </rPr>
      <t xml:space="preserve"> Please check so this can be avoided for future reporting.</t>
    </r>
  </si>
  <si>
    <t xml:space="preserve">Following just for  my confirmation. </t>
  </si>
  <si>
    <t xml:space="preserve">BMSC and BMDC- the SameDayPayment_Total is reported under the consolidated for 7.3.1, 7.3.4 and 7.3.5. </t>
  </si>
  <si>
    <t>BMSC_DataFile_18_2, only 18.3.2 and 18.3.3 to be reported by FRM.</t>
  </si>
  <si>
    <t>Thanks</t>
  </si>
  <si>
    <r>
      <t>From:</t>
    </r>
    <r>
      <rPr>
        <sz val="11"/>
        <color theme="1"/>
        <rFont val="Calibri"/>
        <family val="2"/>
        <scheme val="minor"/>
      </rPr>
      <t xml:space="preserve"> Uthaya Banoo Krishnan &lt;uthaya@bursamalaysia.com&gt;</t>
    </r>
  </si>
  <si>
    <r>
      <t>Sent:</t>
    </r>
    <r>
      <rPr>
        <sz val="11"/>
        <color theme="1"/>
        <rFont val="Calibri"/>
        <family val="2"/>
        <scheme val="minor"/>
      </rPr>
      <t xml:space="preserve"> Thursday, 28 July, 2022 3:26 PM</t>
    </r>
  </si>
  <si>
    <r>
      <t>To:</t>
    </r>
    <r>
      <rPr>
        <sz val="11"/>
        <color theme="1"/>
        <rFont val="Calibri"/>
        <family val="2"/>
        <scheme val="minor"/>
      </rPr>
      <t xml:space="preserve"> Salwana Mohd Amin &lt;SALWANA@bursamalaysia.com&gt;</t>
    </r>
  </si>
  <si>
    <r>
      <t>Subject:</t>
    </r>
    <r>
      <rPr>
        <sz val="11"/>
        <color theme="1"/>
        <rFont val="Calibri"/>
        <family val="2"/>
        <scheme val="minor"/>
      </rPr>
      <t xml:space="preserve"> RE: Q2 2022 Public Disclosure CCP12 on Bursa Malaysia website </t>
    </r>
  </si>
  <si>
    <t>Wana's Action</t>
  </si>
  <si>
    <t>BMDC-done</t>
  </si>
  <si>
    <t>BMSC-done</t>
  </si>
  <si>
    <r>
      <t>BMSC- For 16.2.8 and 16.2.15, the MYR is correctly reported.</t>
    </r>
    <r>
      <rPr>
        <sz val="11"/>
        <color rgb="FFFF0000"/>
        <rFont val="Calibri"/>
        <family val="2"/>
        <scheme val="minor"/>
      </rPr>
      <t xml:space="preserve"> The USD is for the tab for individual tabs.</t>
    </r>
  </si>
  <si>
    <t>*END*</t>
  </si>
  <si>
    <t>No further action required</t>
  </si>
  <si>
    <t>Uthaya's Comments for Q2 of 2022 on 28/7/2022</t>
  </si>
  <si>
    <t>BMSC: Noted - If any, to reflect maximum amount.</t>
  </si>
  <si>
    <t>BMSC: Noted - no further action</t>
  </si>
  <si>
    <t>BMDC: Amended</t>
  </si>
  <si>
    <t>"5 Failure"</t>
  </si>
  <si>
    <t>Monthly</t>
  </si>
  <si>
    <t>Updated for accuracy</t>
  </si>
  <si>
    <t>Cash: MYR and USD (MYR to USD: 4.60%, USD to MYR: 6.20%) Stocks: FBM 100 (30% + Cross-Currency Haircut (if applicable)) Standby Letter of Credit</t>
  </si>
  <si>
    <t>"2 Failure"</t>
  </si>
  <si>
    <t>Cash: MYR and USD (MYR to USD: 4.60%, USD to MYR: 6.20%)Stocks: FBM 100 (30% + Cross-Currency Haircut (if applicable))Standby Letter of Credit</t>
  </si>
  <si>
    <r>
      <t xml:space="preserve">Percentage of total </t>
    </r>
    <r>
      <rPr>
        <sz val="11"/>
        <color rgb="FFFF0000"/>
        <rFont val="Calibri"/>
        <family val="2"/>
        <scheme val="minor"/>
      </rPr>
      <t>participant</t>
    </r>
    <r>
      <rPr>
        <sz val="11"/>
        <rFont val="Calibri"/>
        <family val="2"/>
        <scheme val="minor"/>
      </rPr>
      <t xml:space="preserve"> </t>
    </r>
    <r>
      <rPr>
        <sz val="11"/>
        <color rgb="FFFF0000"/>
        <rFont val="Calibri"/>
        <family val="2"/>
        <scheme val="minor"/>
      </rPr>
      <t>cash held as cash deposits</t>
    </r>
    <r>
      <rPr>
        <sz val="11"/>
        <rFont val="Calibri"/>
        <family val="2"/>
        <scheme val="minor"/>
      </rPr>
      <t xml:space="preserve"> (including through reverse repo); percentage split by currency of these cash deposits (including reverse repo) and money market funds by CCY; Specify local currency in comments</t>
    </r>
  </si>
  <si>
    <r>
      <t xml:space="preserve">Percentage of total </t>
    </r>
    <r>
      <rPr>
        <sz val="11"/>
        <color rgb="FFFF0000"/>
        <rFont val="Calibri"/>
        <family val="2"/>
        <scheme val="minor"/>
      </rPr>
      <t>participant</t>
    </r>
    <r>
      <rPr>
        <sz val="11"/>
        <rFont val="Calibri"/>
        <family val="2"/>
        <scheme val="minor"/>
      </rPr>
      <t xml:space="preserve"> </t>
    </r>
    <r>
      <rPr>
        <sz val="11"/>
        <color rgb="FFFF0000"/>
        <rFont val="Calibri"/>
        <family val="2"/>
        <scheme val="minor"/>
      </rPr>
      <t>cash invested in securities</t>
    </r>
    <r>
      <rPr>
        <sz val="11"/>
        <rFont val="Calibri"/>
        <family val="2"/>
        <scheme val="minor"/>
      </rPr>
      <t>; percentage split by currency of these securities; Specify local currency in comments;</t>
    </r>
  </si>
  <si>
    <t>https://www.bursamalaysia.com/sites/5d809dcf39fba22790cad230/assets/643655a65b711a2cd2d0c848/Equities_Margin_Rate_Schedule_-_10_April_2023.xlsx</t>
  </si>
  <si>
    <t>Historical VaR</t>
  </si>
  <si>
    <t>10 years</t>
  </si>
  <si>
    <t>NumberOfDays_MYR</t>
  </si>
  <si>
    <t>0</t>
  </si>
  <si>
    <t>20269612.00</t>
  </si>
  <si>
    <t>Cash: MYR and USD (MYR to USD: 4.60%, USD to MYR: 6.20%); Stocks: FBM 100 (30% + Cross-Currency Haircut (if applicable)); Standby Letter of Credit</t>
  </si>
  <si>
    <t>3 days</t>
  </si>
  <si>
    <t>2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</si>
</sst>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 numFmtId="174" formatCode="[$-14409]h:mm:ss;@"/>
    <numFmt numFmtId="175" formatCode="[$-14409]yyyy\-mm\-dd;@"/>
    <numFmt numFmtId="176" formatCode="0.0000%"/>
    <numFmt numFmtId="177" formatCode="0.0000"/>
  </numFmts>
  <fonts count="57"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i/>
      <sz val="8"/>
      <color theme="0" tint="-0.499984740745262"/>
      <name val="Calibri"/>
      <family val="2"/>
      <scheme val="minor"/>
    </font>
    <font>
      <sz val="11"/>
      <color theme="0"/>
      <name val="Calibri"/>
      <family val="2"/>
      <scheme val="minor"/>
    </font>
    <font>
      <b/>
      <sz val="9"/>
      <color theme="0"/>
      <name val="Calibri"/>
      <family val="2"/>
      <scheme val="minor"/>
    </font>
    <font>
      <b/>
      <sz val="9"/>
      <color rgb="FFFF0000"/>
      <name val="Calibri"/>
      <family val="2"/>
      <scheme val="minor"/>
    </font>
    <font>
      <sz val="9"/>
      <color theme="0"/>
      <name val="Calibri"/>
      <family val="2"/>
      <scheme val="minor"/>
    </font>
    <font>
      <b/>
      <sz val="9"/>
      <name val="Calibri"/>
      <family val="2"/>
      <scheme val="minor"/>
    </font>
    <font>
      <u/>
      <sz val="9"/>
      <name val="Calibri"/>
      <family val="2"/>
      <scheme val="minor"/>
    </font>
    <font>
      <sz val="8"/>
      <color theme="0"/>
      <name val="Calibri"/>
      <family val="2"/>
      <scheme val="minor"/>
    </font>
    <font>
      <b/>
      <sz val="9"/>
      <color theme="1"/>
      <name val="Calibri"/>
      <family val="2"/>
      <scheme val="minor"/>
    </font>
    <font>
      <b/>
      <u/>
      <sz val="11"/>
      <color theme="1"/>
      <name val="Calibri"/>
      <family val="2"/>
      <scheme val="minor"/>
    </font>
    <font>
      <sz val="9"/>
      <color rgb="FFFF0000"/>
      <name val="Calibri"/>
      <family val="2"/>
      <scheme val="minor"/>
    </font>
    <font>
      <sz val="9"/>
      <color indexed="81"/>
      <name val="Tahoma"/>
      <family val="2"/>
    </font>
    <font>
      <b/>
      <sz val="9"/>
      <color indexed="81"/>
      <name val="Tahoma"/>
      <family val="2"/>
    </font>
    <font>
      <u/>
      <sz val="11"/>
      <color theme="10"/>
      <name val="Calibri"/>
      <family val="2"/>
      <scheme val="minor"/>
    </font>
    <font>
      <u/>
      <sz val="11"/>
      <color theme="1"/>
      <name val="Calibri"/>
      <family val="2"/>
      <scheme val="minor"/>
    </font>
    <font>
      <sz val="11"/>
      <color rgb="FF006100"/>
      <name val="Calibri"/>
      <family val="2"/>
      <scheme val="minor"/>
    </font>
    <font>
      <u/>
      <sz val="11"/>
      <name val="Calibri"/>
      <family val="2"/>
      <scheme val="minor"/>
    </font>
  </fonts>
  <fills count="34">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bgColor indexed="64"/>
      </patternFill>
    </fill>
    <fill>
      <patternFill patternType="solid">
        <fgColor rgb="FFFF0000"/>
        <bgColor indexed="64"/>
      </patternFill>
    </fill>
    <fill>
      <patternFill patternType="solid">
        <fgColor rgb="FFFFC000"/>
        <bgColor indexed="64"/>
      </patternFill>
    </fill>
    <fill>
      <patternFill patternType="solid">
        <fgColor theme="7"/>
        <bgColor indexed="64"/>
      </patternFill>
    </fill>
    <fill>
      <patternFill patternType="solid">
        <fgColor theme="1" tint="0.499984740745262"/>
        <bgColor indexed="64"/>
      </patternFill>
    </fill>
    <fill>
      <patternFill patternType="solid">
        <fgColor rgb="FF7030A0"/>
        <bgColor indexed="64"/>
      </patternFill>
    </fill>
    <fill>
      <patternFill patternType="solid">
        <fgColor theme="5" tint="-0.499984740745262"/>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0077C0"/>
        <bgColor indexed="64"/>
      </patternFill>
    </fill>
    <fill>
      <patternFill patternType="solid">
        <fgColor theme="0" tint="-0.499984740745262"/>
        <bgColor indexed="64"/>
      </patternFill>
    </fill>
    <fill>
      <patternFill patternType="solid">
        <fgColor theme="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rgb="FFC6EFCE"/>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theme="1" tint="0.14999847407452621"/>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2">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53" fillId="0" borderId="0" applyNumberFormat="0" applyFill="0" applyBorder="0" applyAlignment="0" applyProtection="0"/>
    <xf numFmtId="0" fontId="55"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32">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1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4" fillId="0" borderId="0" xfId="0" applyFont="1" applyAlignment="1">
      <alignment horizontal="left" vertical="top"/>
    </xf>
    <xf numFmtId="164" fontId="17" fillId="0" borderId="0" xfId="0" applyNumberFormat="1" applyFont="1" applyAlignment="1">
      <alignment horizontal="left" vertical="top"/>
    </xf>
    <xf numFmtId="0" fontId="17" fillId="0" borderId="0" xfId="0" applyFont="1" applyAlignment="1">
      <alignment horizontal="left" vertical="top"/>
    </xf>
    <xf numFmtId="165" fontId="17" fillId="0" borderId="0" xfId="0" applyNumberFormat="1" applyFont="1" applyAlignment="1">
      <alignment horizontal="left" vertical="top"/>
    </xf>
    <xf numFmtId="166" fontId="17" fillId="0" borderId="0" xfId="0" applyNumberFormat="1" applyFont="1" applyAlignment="1">
      <alignment horizontal="left" vertical="top"/>
    </xf>
    <xf numFmtId="167" fontId="17" fillId="0" borderId="0" xfId="0" applyNumberFormat="1" applyFont="1" applyAlignment="1">
      <alignment horizontal="left" vertical="top"/>
    </xf>
    <xf numFmtId="168" fontId="17" fillId="0" borderId="0" xfId="0" applyNumberFormat="1" applyFont="1" applyAlignment="1">
      <alignment horizontal="left" vertical="top"/>
    </xf>
    <xf numFmtId="169" fontId="17" fillId="0" borderId="0" xfId="0" applyNumberFormat="1" applyFont="1" applyAlignment="1">
      <alignment horizontal="left" vertical="top"/>
    </xf>
    <xf numFmtId="0" fontId="17" fillId="0" borderId="0" xfId="0" applyFont="1"/>
    <xf numFmtId="49" fontId="0" fillId="0" borderId="1" xfId="0" applyNumberFormat="1"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164" fontId="20" fillId="3" borderId="0" xfId="0" applyNumberFormat="1" applyFont="1" applyFill="1" applyAlignment="1">
      <alignment horizontal="left" vertical="center"/>
    </xf>
    <xf numFmtId="0" fontId="20" fillId="3" borderId="0" xfId="0" applyFont="1" applyFill="1" applyAlignment="1">
      <alignment horizontal="left" vertical="center"/>
    </xf>
    <xf numFmtId="49" fontId="20" fillId="3" borderId="0" xfId="0" applyNumberFormat="1" applyFont="1" applyFill="1" applyAlignment="1">
      <alignment horizontal="left" vertical="center"/>
    </xf>
    <xf numFmtId="0" fontId="12" fillId="2" borderId="2" xfId="0" applyFont="1" applyFill="1" applyBorder="1" applyAlignment="1">
      <alignment horizontal="left" vertical="center"/>
    </xf>
    <xf numFmtId="0" fontId="21" fillId="2"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4" fillId="7" borderId="0" xfId="0" applyFont="1" applyFill="1" applyAlignment="1">
      <alignment horizontal="left" vertical="top"/>
    </xf>
    <xf numFmtId="0" fontId="11" fillId="7" borderId="0" xfId="0" applyFont="1" applyFill="1" applyAlignment="1">
      <alignment horizontal="left" vertical="top"/>
    </xf>
    <xf numFmtId="0" fontId="18" fillId="7" borderId="0" xfId="0" applyFont="1" applyFill="1" applyAlignment="1">
      <alignment horizontal="left" vertical="top"/>
    </xf>
    <xf numFmtId="0" fontId="5" fillId="7" borderId="0" xfId="0" applyFont="1" applyFill="1" applyAlignment="1">
      <alignment horizontal="left" vertical="center" wrapText="1"/>
    </xf>
    <xf numFmtId="0" fontId="4" fillId="7" borderId="0" xfId="0" applyFont="1" applyFill="1" applyAlignment="1">
      <alignment horizontal="left" vertical="center"/>
    </xf>
    <xf numFmtId="0" fontId="7" fillId="7" borderId="0" xfId="0" applyFont="1" applyFill="1" applyAlignment="1">
      <alignment horizontal="left" vertical="center" wrapText="1"/>
    </xf>
    <xf numFmtId="0" fontId="7" fillId="7" borderId="0" xfId="0" applyFont="1" applyFill="1" applyAlignment="1">
      <alignment horizontal="left" vertical="center"/>
    </xf>
    <xf numFmtId="0" fontId="0" fillId="7" borderId="0" xfId="0" applyFill="1" applyAlignment="1">
      <alignment horizontal="left" vertical="center"/>
    </xf>
    <xf numFmtId="0" fontId="9" fillId="7" borderId="0" xfId="0" applyFont="1" applyFill="1" applyAlignment="1">
      <alignment horizontal="left" vertical="center" wrapText="1"/>
    </xf>
    <xf numFmtId="0" fontId="26" fillId="7" borderId="0" xfId="0" applyFont="1" applyFill="1" applyAlignment="1">
      <alignment horizontal="left" vertical="top"/>
    </xf>
    <xf numFmtId="0" fontId="28" fillId="7" borderId="0" xfId="0" applyFont="1" applyFill="1" applyAlignment="1">
      <alignment horizontal="center" vertical="center"/>
    </xf>
    <xf numFmtId="0" fontId="27" fillId="7" borderId="0" xfId="0" applyFont="1" applyFill="1" applyAlignment="1">
      <alignment horizontal="left" vertical="top"/>
    </xf>
    <xf numFmtId="2" fontId="0" fillId="7" borderId="0" xfId="0" applyNumberFormat="1" applyFill="1" applyAlignment="1">
      <alignment horizontal="left" vertical="top"/>
    </xf>
    <xf numFmtId="0" fontId="30" fillId="7" borderId="0" xfId="0" applyFont="1" applyFill="1" applyAlignment="1">
      <alignment horizontal="right" vertical="top"/>
    </xf>
    <xf numFmtId="0" fontId="12" fillId="7" borderId="0" xfId="0" applyFont="1" applyFill="1" applyAlignment="1">
      <alignment horizontal="left" vertical="top"/>
    </xf>
    <xf numFmtId="0" fontId="33" fillId="7" borderId="0" xfId="0" applyFont="1" applyFill="1" applyAlignment="1">
      <alignment horizontal="left" vertical="center" wrapText="1"/>
    </xf>
    <xf numFmtId="0" fontId="17" fillId="0" borderId="0" xfId="0" applyFont="1" applyAlignment="1">
      <alignment horizontal="left" vertical="top" wrapText="1"/>
    </xf>
    <xf numFmtId="166" fontId="17" fillId="0" borderId="0" xfId="0" applyNumberFormat="1" applyFont="1" applyAlignment="1">
      <alignment horizontal="left" vertical="top" wrapText="1"/>
    </xf>
    <xf numFmtId="164" fontId="17" fillId="0" borderId="0" xfId="0" applyNumberFormat="1" applyFont="1"/>
    <xf numFmtId="167" fontId="17" fillId="0" borderId="0" xfId="0" applyNumberFormat="1" applyFont="1"/>
    <xf numFmtId="165" fontId="17" fillId="0" borderId="0" xfId="0" applyNumberFormat="1" applyFont="1"/>
    <xf numFmtId="166" fontId="17" fillId="0" borderId="0" xfId="0" applyNumberFormat="1" applyFont="1"/>
    <xf numFmtId="0" fontId="22" fillId="2" borderId="4" xfId="0" applyFont="1" applyFill="1" applyBorder="1" applyAlignment="1">
      <alignment vertical="center"/>
    </xf>
    <xf numFmtId="0" fontId="4" fillId="2" borderId="3" xfId="0" applyFont="1" applyFill="1" applyBorder="1" applyAlignment="1">
      <alignment horizontal="left" vertical="top"/>
    </xf>
    <xf numFmtId="0" fontId="35" fillId="2" borderId="2" xfId="0" applyFont="1" applyFill="1" applyBorder="1" applyAlignment="1">
      <alignment vertical="center"/>
    </xf>
    <xf numFmtId="0" fontId="9" fillId="9"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164" fontId="19" fillId="9" borderId="1" xfId="0" applyNumberFormat="1" applyFont="1" applyFill="1" applyBorder="1" applyAlignment="1">
      <alignment horizontal="center" vertical="center" wrapText="1"/>
    </xf>
    <xf numFmtId="0" fontId="4" fillId="9" borderId="1" xfId="0" applyFont="1" applyFill="1" applyBorder="1" applyAlignment="1">
      <alignment horizontal="left" vertical="center"/>
    </xf>
    <xf numFmtId="0" fontId="19" fillId="9" borderId="1" xfId="0" applyFont="1" applyFill="1" applyBorder="1" applyAlignment="1">
      <alignment horizontal="center" vertical="center" wrapText="1"/>
    </xf>
    <xf numFmtId="164" fontId="19" fillId="9" borderId="1" xfId="0" applyNumberFormat="1" applyFont="1" applyFill="1" applyBorder="1" applyAlignment="1">
      <alignment horizontal="left" vertical="center" wrapText="1"/>
    </xf>
    <xf numFmtId="21" fontId="19" fillId="9" borderId="1" xfId="0" applyNumberFormat="1" applyFont="1" applyFill="1" applyBorder="1" applyAlignment="1">
      <alignment horizontal="center" vertical="center" wrapText="1"/>
    </xf>
    <xf numFmtId="21" fontId="19" fillId="9" borderId="1" xfId="0" applyNumberFormat="1" applyFont="1" applyFill="1" applyBorder="1" applyAlignment="1">
      <alignment horizontal="left" vertical="center" wrapText="1"/>
    </xf>
    <xf numFmtId="0" fontId="19" fillId="9" borderId="1" xfId="0" applyFont="1" applyFill="1" applyBorder="1" applyAlignment="1">
      <alignment horizontal="left" vertical="center" wrapText="1"/>
    </xf>
    <xf numFmtId="2" fontId="19" fillId="9" borderId="1" xfId="0" applyNumberFormat="1" applyFont="1" applyFill="1" applyBorder="1" applyAlignment="1">
      <alignment horizontal="center" vertical="center" wrapText="1"/>
    </xf>
    <xf numFmtId="2" fontId="19" fillId="9" borderId="1" xfId="0" applyNumberFormat="1" applyFont="1" applyFill="1" applyBorder="1" applyAlignment="1">
      <alignment horizontal="left" vertical="center" wrapText="1"/>
    </xf>
    <xf numFmtId="10" fontId="19" fillId="9" borderId="1" xfId="1" applyNumberFormat="1" applyFont="1" applyFill="1" applyBorder="1" applyAlignment="1">
      <alignment horizontal="center" vertical="center" wrapText="1"/>
    </xf>
    <xf numFmtId="10" fontId="19" fillId="9" borderId="1" xfId="1" applyNumberFormat="1" applyFont="1" applyFill="1" applyBorder="1" applyAlignment="1">
      <alignment horizontal="left" vertical="center" wrapText="1"/>
    </xf>
    <xf numFmtId="0" fontId="9" fillId="9" borderId="6" xfId="0" applyFont="1" applyFill="1" applyBorder="1" applyAlignment="1">
      <alignment horizontal="left" vertical="top" wrapText="1"/>
    </xf>
    <xf numFmtId="0" fontId="4" fillId="9" borderId="7" xfId="0" applyFont="1" applyFill="1" applyBorder="1" applyAlignment="1">
      <alignment horizontal="left" vertical="top"/>
    </xf>
    <xf numFmtId="0" fontId="4" fillId="9" borderId="8" xfId="0" applyFont="1" applyFill="1" applyBorder="1" applyAlignment="1">
      <alignment horizontal="left" vertical="top"/>
    </xf>
    <xf numFmtId="0" fontId="9" fillId="9" borderId="2" xfId="0" applyFont="1" applyFill="1" applyBorder="1" applyAlignment="1">
      <alignment horizontal="left" vertical="top"/>
    </xf>
    <xf numFmtId="0" fontId="4" fillId="9" borderId="4" xfId="0" applyFont="1" applyFill="1" applyBorder="1" applyAlignment="1">
      <alignment horizontal="left" vertical="top"/>
    </xf>
    <xf numFmtId="0" fontId="4" fillId="9" borderId="3" xfId="0" applyFont="1" applyFill="1" applyBorder="1" applyAlignment="1">
      <alignment horizontal="left" vertical="top"/>
    </xf>
    <xf numFmtId="0" fontId="9" fillId="9" borderId="1" xfId="0" applyFont="1" applyFill="1" applyBorder="1" applyAlignment="1">
      <alignment horizontal="left" vertical="center"/>
    </xf>
    <xf numFmtId="171" fontId="0" fillId="0" borderId="0" xfId="0" applyNumberFormat="1" applyAlignment="1">
      <alignment horizontal="left"/>
    </xf>
    <xf numFmtId="0" fontId="18" fillId="11" borderId="0" xfId="0" applyFont="1" applyFill="1" applyAlignment="1">
      <alignment horizontal="left" vertical="top"/>
    </xf>
    <xf numFmtId="0" fontId="4" fillId="11" borderId="0" xfId="0" applyFont="1" applyFill="1" applyAlignment="1">
      <alignment horizontal="left" vertical="top"/>
    </xf>
    <xf numFmtId="0" fontId="0" fillId="11" borderId="0" xfId="0" applyFill="1" applyAlignment="1">
      <alignment horizontal="left" vertical="top"/>
    </xf>
    <xf numFmtId="164" fontId="24" fillId="4" borderId="1" xfId="0" applyNumberFormat="1" applyFont="1" applyFill="1" applyBorder="1" applyAlignment="1">
      <alignment horizontal="left" vertical="center"/>
    </xf>
    <xf numFmtId="0" fontId="24" fillId="4" borderId="1" xfId="0" applyFont="1" applyFill="1" applyBorder="1" applyAlignment="1">
      <alignment horizontal="left" vertical="center"/>
    </xf>
    <xf numFmtId="0" fontId="24" fillId="4" borderId="1" xfId="0" applyFont="1" applyFill="1" applyBorder="1" applyAlignment="1">
      <alignment horizontal="left" vertical="center" wrapText="1"/>
    </xf>
    <xf numFmtId="0" fontId="12" fillId="0" borderId="0" xfId="0" applyFont="1" applyAlignment="1">
      <alignment horizontal="left" vertical="center"/>
    </xf>
    <xf numFmtId="164" fontId="0" fillId="0" borderId="0" xfId="0" applyNumberFormat="1" applyAlignment="1">
      <alignment horizontal="left" vertical="center"/>
    </xf>
    <xf numFmtId="0" fontId="0" fillId="10" borderId="1" xfId="0" applyFill="1" applyBorder="1" applyAlignment="1">
      <alignment horizontal="left" vertical="center"/>
    </xf>
    <xf numFmtId="2" fontId="0" fillId="0" borderId="1" xfId="0" applyNumberFormat="1" applyBorder="1" applyAlignment="1">
      <alignment horizontal="left" vertical="center" wrapText="1"/>
    </xf>
    <xf numFmtId="1" fontId="0" fillId="0" borderId="1" xfId="0" applyNumberFormat="1" applyBorder="1" applyAlignment="1">
      <alignment horizontal="left" vertical="center" wrapText="1"/>
    </xf>
    <xf numFmtId="10" fontId="0" fillId="0" borderId="1" xfId="0" applyNumberFormat="1" applyBorder="1" applyAlignment="1">
      <alignment horizontal="left" vertical="center" wrapText="1"/>
    </xf>
    <xf numFmtId="164" fontId="0" fillId="0" borderId="1" xfId="0" applyNumberForma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Border="1" applyAlignment="1">
      <alignment horizontal="left" vertical="center" wrapText="1"/>
    </xf>
    <xf numFmtId="1" fontId="17" fillId="0" borderId="0" xfId="0" applyNumberFormat="1" applyFont="1" applyAlignment="1">
      <alignment horizontal="left" vertical="top"/>
    </xf>
    <xf numFmtId="1" fontId="0" fillId="0" borderId="0" xfId="0" applyNumberFormat="1" applyAlignment="1">
      <alignment horizontal="left" vertical="top"/>
    </xf>
    <xf numFmtId="10" fontId="25" fillId="13" borderId="1" xfId="0" applyNumberFormat="1" applyFont="1" applyFill="1" applyBorder="1" applyAlignment="1">
      <alignment horizontal="left" vertical="center"/>
    </xf>
    <xf numFmtId="10" fontId="25" fillId="13" borderId="1" xfId="0" applyNumberFormat="1" applyFont="1" applyFill="1" applyBorder="1" applyAlignment="1">
      <alignment horizontal="left" vertical="center" wrapText="1"/>
    </xf>
    <xf numFmtId="0" fontId="37"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0" fillId="12" borderId="2" xfId="0" applyFont="1" applyFill="1" applyBorder="1" applyAlignment="1">
      <alignment horizontal="left" vertical="top"/>
    </xf>
    <xf numFmtId="0" fontId="20" fillId="12" borderId="4" xfId="0" applyFont="1" applyFill="1" applyBorder="1" applyAlignment="1">
      <alignment vertical="top"/>
    </xf>
    <xf numFmtId="0" fontId="20" fillId="12" borderId="3" xfId="0" applyFont="1" applyFill="1" applyBorder="1" applyAlignment="1">
      <alignment vertical="top"/>
    </xf>
    <xf numFmtId="164" fontId="0" fillId="15" borderId="1" xfId="0" applyNumberFormat="1" applyFill="1" applyBorder="1" applyAlignment="1">
      <alignment horizontal="left" vertical="center"/>
    </xf>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4" fillId="7" borderId="0" xfId="0" applyFont="1" applyFill="1"/>
    <xf numFmtId="49" fontId="0" fillId="7" borderId="0" xfId="0" applyNumberFormat="1" applyFill="1" applyAlignment="1">
      <alignment horizontal="left" vertical="center"/>
    </xf>
    <xf numFmtId="49" fontId="40" fillId="7" borderId="0" xfId="0" applyNumberFormat="1" applyFont="1" applyFill="1" applyAlignment="1">
      <alignment horizontal="left" vertical="center"/>
    </xf>
    <xf numFmtId="0" fontId="0" fillId="7" borderId="0" xfId="0" applyFill="1"/>
    <xf numFmtId="0" fontId="11" fillId="7" borderId="0" xfId="0" applyFont="1" applyFill="1" applyAlignment="1">
      <alignment horizontal="left" vertical="center"/>
    </xf>
    <xf numFmtId="164" fontId="40" fillId="7" borderId="0" xfId="0" applyNumberFormat="1" applyFont="1" applyFill="1" applyAlignment="1">
      <alignment horizontal="left" vertical="center" wrapText="1"/>
    </xf>
    <xf numFmtId="0" fontId="40" fillId="7" borderId="0" xfId="0" applyFont="1" applyFill="1" applyAlignment="1">
      <alignment horizontal="left" vertical="center"/>
    </xf>
    <xf numFmtId="164" fontId="0" fillId="7" borderId="0" xfId="0" applyNumberFormat="1" applyFill="1" applyAlignment="1">
      <alignment horizontal="left" vertical="center"/>
    </xf>
    <xf numFmtId="164" fontId="0" fillId="7" borderId="14" xfId="0" applyNumberFormat="1" applyFill="1" applyBorder="1" applyAlignment="1">
      <alignment horizontal="left" vertical="center" wrapText="1"/>
    </xf>
    <xf numFmtId="0" fontId="0" fillId="7" borderId="14" xfId="0" applyFill="1" applyBorder="1" applyAlignment="1">
      <alignment horizontal="left" vertical="center"/>
    </xf>
    <xf numFmtId="49" fontId="0" fillId="7" borderId="14" xfId="0" applyNumberFormat="1" applyFill="1" applyBorder="1" applyAlignment="1">
      <alignment horizontal="left" vertical="center"/>
    </xf>
    <xf numFmtId="164" fontId="0" fillId="7" borderId="15" xfId="0" applyNumberFormat="1" applyFill="1" applyBorder="1" applyAlignment="1">
      <alignment horizontal="left" vertical="center" wrapText="1"/>
    </xf>
    <xf numFmtId="0" fontId="0" fillId="7" borderId="15" xfId="0" applyFill="1" applyBorder="1" applyAlignment="1">
      <alignment horizontal="left" vertical="center"/>
    </xf>
    <xf numFmtId="49" fontId="0" fillId="7" borderId="15" xfId="0" applyNumberFormat="1" applyFill="1" applyBorder="1" applyAlignment="1">
      <alignment horizontal="left" vertical="center"/>
    </xf>
    <xf numFmtId="49" fontId="17" fillId="7" borderId="14" xfId="0" applyNumberFormat="1" applyFont="1" applyFill="1" applyBorder="1" applyAlignment="1">
      <alignment horizontal="left" vertical="center"/>
    </xf>
    <xf numFmtId="164" fontId="0" fillId="7" borderId="16" xfId="0" applyNumberFormat="1" applyFill="1" applyBorder="1" applyAlignment="1">
      <alignment horizontal="left" vertical="center" wrapText="1"/>
    </xf>
    <xf numFmtId="49" fontId="17" fillId="7" borderId="16" xfId="0" applyNumberFormat="1" applyFont="1" applyFill="1" applyBorder="1" applyAlignment="1">
      <alignment horizontal="left" vertical="center"/>
    </xf>
    <xf numFmtId="49" fontId="0" fillId="7" borderId="16" xfId="0" applyNumberFormat="1" applyFill="1" applyBorder="1" applyAlignment="1">
      <alignment horizontal="left" vertical="center"/>
    </xf>
    <xf numFmtId="0" fontId="2" fillId="7" borderId="0" xfId="0" applyFont="1" applyFill="1"/>
    <xf numFmtId="0" fontId="16" fillId="7" borderId="0" xfId="0" applyFont="1" applyFill="1"/>
    <xf numFmtId="0" fontId="0" fillId="7" borderId="0" xfId="0" applyFill="1" applyAlignment="1">
      <alignment horizontal="left" vertical="center" wrapText="1"/>
    </xf>
    <xf numFmtId="0" fontId="0" fillId="7" borderId="0" xfId="0" applyFill="1" applyAlignment="1">
      <alignment horizontal="left"/>
    </xf>
    <xf numFmtId="0" fontId="20" fillId="3" borderId="15" xfId="0" applyFont="1" applyFill="1" applyBorder="1" applyAlignment="1">
      <alignment horizontal="left" vertical="center" wrapText="1"/>
    </xf>
    <xf numFmtId="0" fontId="20" fillId="3" borderId="15" xfId="0" applyFont="1" applyFill="1" applyBorder="1" applyAlignment="1">
      <alignment horizontal="left" vertical="center"/>
    </xf>
    <xf numFmtId="0" fontId="0" fillId="7" borderId="15" xfId="2" applyFont="1" applyFill="1" applyBorder="1" applyAlignment="1">
      <alignment horizontal="left" vertical="center" wrapText="1"/>
    </xf>
    <xf numFmtId="0" fontId="17" fillId="7" borderId="15" xfId="0" applyFont="1" applyFill="1" applyBorder="1" applyAlignment="1">
      <alignment horizontal="left" vertical="center"/>
    </xf>
    <xf numFmtId="0" fontId="17" fillId="7" borderId="15" xfId="0" applyFont="1" applyFill="1" applyBorder="1" applyAlignment="1">
      <alignment horizontal="left" vertical="center" wrapText="1" readingOrder="1"/>
    </xf>
    <xf numFmtId="0" fontId="0" fillId="7" borderId="15" xfId="0" applyFill="1" applyBorder="1" applyAlignment="1">
      <alignment horizontal="left" vertical="center" wrapText="1"/>
    </xf>
    <xf numFmtId="0" fontId="0" fillId="7" borderId="15" xfId="3" applyFont="1" applyFill="1" applyBorder="1" applyAlignment="1">
      <alignment horizontal="left" vertical="center" wrapText="1"/>
    </xf>
    <xf numFmtId="0" fontId="17" fillId="7" borderId="15" xfId="0" applyFont="1" applyFill="1" applyBorder="1" applyAlignment="1">
      <alignment horizontal="left"/>
    </xf>
    <xf numFmtId="0" fontId="20" fillId="3" borderId="17" xfId="0" applyFont="1" applyFill="1" applyBorder="1" applyAlignment="1">
      <alignment horizontal="left" vertical="center" wrapText="1"/>
    </xf>
    <xf numFmtId="0" fontId="17" fillId="7" borderId="17" xfId="0" applyFont="1" applyFill="1" applyBorder="1" applyAlignment="1">
      <alignment horizontal="left" vertical="center" wrapText="1" readingOrder="1"/>
    </xf>
    <xf numFmtId="0" fontId="42" fillId="16" borderId="1" xfId="0" applyFont="1" applyFill="1" applyBorder="1" applyAlignment="1">
      <alignment horizontal="center" vertical="center" wrapText="1"/>
    </xf>
    <xf numFmtId="0" fontId="16" fillId="0" borderId="1" xfId="2" applyFont="1" applyBorder="1" applyAlignment="1">
      <alignment horizontal="left" vertical="top" wrapText="1"/>
    </xf>
    <xf numFmtId="0" fontId="16" fillId="0" borderId="1" xfId="3"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left" vertical="top" wrapText="1"/>
    </xf>
    <xf numFmtId="0" fontId="16" fillId="0" borderId="1" xfId="3" applyFont="1" applyBorder="1" applyAlignment="1">
      <alignment horizontal="left" vertical="top" wrapText="1"/>
    </xf>
    <xf numFmtId="0" fontId="2" fillId="0" borderId="1" xfId="2" applyFont="1" applyBorder="1" applyAlignment="1">
      <alignment horizontal="left" vertical="top" wrapText="1"/>
    </xf>
    <xf numFmtId="0" fontId="2" fillId="0" borderId="1" xfId="3" applyFont="1" applyBorder="1" applyAlignment="1">
      <alignment horizontal="left" vertical="top" wrapText="1"/>
    </xf>
    <xf numFmtId="0" fontId="2" fillId="0" borderId="1" xfId="3"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0" fillId="5" borderId="18" xfId="0" applyFill="1" applyBorder="1"/>
    <xf numFmtId="0" fontId="0" fillId="21" borderId="18" xfId="0" applyFill="1" applyBorder="1"/>
    <xf numFmtId="0" fontId="0" fillId="22" borderId="18" xfId="0" applyFill="1" applyBorder="1"/>
    <xf numFmtId="0" fontId="0" fillId="18" borderId="18" xfId="0" applyFill="1" applyBorder="1"/>
    <xf numFmtId="0" fontId="0" fillId="25" borderId="18" xfId="0" applyFill="1" applyBorder="1"/>
    <xf numFmtId="165" fontId="17" fillId="0" borderId="23" xfId="0" applyNumberFormat="1" applyFont="1" applyBorder="1" applyAlignment="1">
      <alignment horizontal="left" vertical="top"/>
    </xf>
    <xf numFmtId="165" fontId="17" fillId="0" borderId="28" xfId="0" applyNumberFormat="1" applyFont="1" applyBorder="1" applyAlignment="1">
      <alignment horizontal="left" vertical="top"/>
    </xf>
    <xf numFmtId="165" fontId="17" fillId="0" borderId="31" xfId="0" applyNumberFormat="1" applyFont="1" applyBorder="1" applyAlignment="1">
      <alignment horizontal="left" vertical="top"/>
    </xf>
    <xf numFmtId="167" fontId="17" fillId="0" borderId="31" xfId="0" applyNumberFormat="1" applyFont="1" applyBorder="1" applyAlignment="1">
      <alignment horizontal="left" vertical="top"/>
    </xf>
    <xf numFmtId="168" fontId="17" fillId="0" borderId="23" xfId="0" applyNumberFormat="1" applyFont="1" applyBorder="1" applyAlignment="1">
      <alignment horizontal="left" vertical="top"/>
    </xf>
    <xf numFmtId="168" fontId="17" fillId="0" borderId="28" xfId="0" applyNumberFormat="1" applyFont="1" applyBorder="1" applyAlignment="1">
      <alignment horizontal="left" vertical="top"/>
    </xf>
    <xf numFmtId="166" fontId="17" fillId="0" borderId="28" xfId="0" applyNumberFormat="1" applyFont="1" applyBorder="1" applyAlignment="1">
      <alignment horizontal="left" vertical="top"/>
    </xf>
    <xf numFmtId="167" fontId="17" fillId="0" borderId="23" xfId="0" applyNumberFormat="1" applyFont="1" applyBorder="1" applyAlignment="1">
      <alignment horizontal="left" vertical="top"/>
    </xf>
    <xf numFmtId="0" fontId="16" fillId="0" borderId="1" xfId="0" applyFont="1" applyBorder="1" applyAlignment="1">
      <alignment horizontal="left" vertical="center"/>
    </xf>
    <xf numFmtId="0" fontId="42" fillId="3" borderId="1" xfId="0" applyFont="1" applyFill="1" applyBorder="1" applyAlignment="1">
      <alignment horizontal="left" vertical="center" wrapText="1"/>
    </xf>
    <xf numFmtId="0" fontId="42" fillId="3" borderId="1" xfId="0" applyFont="1" applyFill="1" applyBorder="1" applyAlignment="1">
      <alignment horizontal="left" vertical="center"/>
    </xf>
    <xf numFmtId="0" fontId="2" fillId="0" borderId="1" xfId="2" applyFont="1" applyBorder="1" applyAlignment="1">
      <alignment horizontal="left" vertical="center" wrapText="1"/>
    </xf>
    <xf numFmtId="49" fontId="2" fillId="0" borderId="1" xfId="2" applyNumberFormat="1" applyFont="1" applyBorder="1" applyAlignment="1">
      <alignment horizontal="left" vertical="center"/>
    </xf>
    <xf numFmtId="0" fontId="2" fillId="0" borderId="1" xfId="3"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49" fontId="2" fillId="0" borderId="1" xfId="0" applyNumberFormat="1" applyFont="1" applyBorder="1" applyAlignment="1">
      <alignment horizontal="left" vertical="center"/>
    </xf>
    <xf numFmtId="49" fontId="2" fillId="0" borderId="1" xfId="3" applyNumberFormat="1" applyFont="1" applyBorder="1" applyAlignment="1">
      <alignment horizontal="left" vertical="center"/>
    </xf>
    <xf numFmtId="49" fontId="2" fillId="0" borderId="1" xfId="0" applyNumberFormat="1" applyFont="1" applyBorder="1" applyAlignment="1">
      <alignment horizontal="left" vertical="center" wrapText="1"/>
    </xf>
    <xf numFmtId="0" fontId="0" fillId="17" borderId="35" xfId="0" applyFill="1" applyBorder="1"/>
    <xf numFmtId="0" fontId="0" fillId="28" borderId="18" xfId="0" applyFill="1" applyBorder="1"/>
    <xf numFmtId="0" fontId="0" fillId="0" borderId="5" xfId="0" applyBorder="1"/>
    <xf numFmtId="0" fontId="0" fillId="29" borderId="0" xfId="0" applyFill="1"/>
    <xf numFmtId="165" fontId="17" fillId="0" borderId="22" xfId="0" applyNumberFormat="1" applyFont="1" applyBorder="1" applyAlignment="1">
      <alignment horizontal="left" vertical="top"/>
    </xf>
    <xf numFmtId="165" fontId="17" fillId="0" borderId="21" xfId="0" applyNumberFormat="1" applyFont="1" applyBorder="1" applyAlignment="1">
      <alignment horizontal="left" vertical="top"/>
    </xf>
    <xf numFmtId="165" fontId="17" fillId="0" borderId="20" xfId="0" applyNumberFormat="1" applyFont="1" applyBorder="1" applyAlignment="1">
      <alignment horizontal="left" vertical="top"/>
    </xf>
    <xf numFmtId="165" fontId="17" fillId="0" borderId="19" xfId="0" applyNumberFormat="1" applyFont="1" applyBorder="1" applyAlignment="1">
      <alignment horizontal="left" vertical="top"/>
    </xf>
    <xf numFmtId="167" fontId="17" fillId="0" borderId="19" xfId="0" applyNumberFormat="1" applyFont="1" applyBorder="1" applyAlignment="1">
      <alignment horizontal="left" vertical="top"/>
    </xf>
    <xf numFmtId="168" fontId="17" fillId="0" borderId="20" xfId="0" applyNumberFormat="1" applyFont="1" applyBorder="1" applyAlignment="1">
      <alignment horizontal="left" vertical="top"/>
    </xf>
    <xf numFmtId="168" fontId="17" fillId="0" borderId="21" xfId="0" applyNumberFormat="1" applyFont="1" applyBorder="1" applyAlignment="1">
      <alignment horizontal="left" vertical="top"/>
    </xf>
    <xf numFmtId="168" fontId="17" fillId="0" borderId="22" xfId="0" applyNumberFormat="1" applyFont="1" applyBorder="1" applyAlignment="1">
      <alignment horizontal="left" vertical="top"/>
    </xf>
    <xf numFmtId="167" fontId="17" fillId="0" borderId="22" xfId="0" applyNumberFormat="1" applyFont="1" applyBorder="1" applyAlignment="1">
      <alignment horizontal="left" vertical="top"/>
    </xf>
    <xf numFmtId="166" fontId="17" fillId="0" borderId="22" xfId="0" applyNumberFormat="1" applyFont="1" applyBorder="1" applyAlignment="1">
      <alignment horizontal="left" vertical="top"/>
    </xf>
    <xf numFmtId="167" fontId="17" fillId="0" borderId="20" xfId="0" applyNumberFormat="1" applyFont="1" applyBorder="1" applyAlignment="1">
      <alignment horizontal="left" vertical="top"/>
    </xf>
    <xf numFmtId="166" fontId="17" fillId="0" borderId="21" xfId="0" applyNumberFormat="1" applyFont="1" applyBorder="1" applyAlignment="1">
      <alignment horizontal="left" vertical="top"/>
    </xf>
    <xf numFmtId="1" fontId="17" fillId="0" borderId="22" xfId="0" applyNumberFormat="1" applyFont="1" applyBorder="1" applyAlignment="1">
      <alignment horizontal="left" vertical="top"/>
    </xf>
    <xf numFmtId="169" fontId="17" fillId="0" borderId="22" xfId="0" applyNumberFormat="1" applyFont="1" applyBorder="1" applyAlignment="1">
      <alignment horizontal="left" vertical="top"/>
    </xf>
    <xf numFmtId="165" fontId="17" fillId="0" borderId="1" xfId="0" applyNumberFormat="1" applyFont="1" applyBorder="1" applyAlignment="1">
      <alignment horizontal="left" vertical="top"/>
    </xf>
    <xf numFmtId="168" fontId="17" fillId="0" borderId="1" xfId="0" applyNumberFormat="1" applyFont="1" applyBorder="1" applyAlignment="1">
      <alignment horizontal="left" vertical="top"/>
    </xf>
    <xf numFmtId="0" fontId="42" fillId="3" borderId="1" xfId="0" applyFont="1" applyFill="1" applyBorder="1" applyAlignment="1">
      <alignment horizontal="left" vertical="top" wrapText="1"/>
    </xf>
    <xf numFmtId="165" fontId="17" fillId="17" borderId="0" xfId="0" applyNumberFormat="1" applyFont="1" applyFill="1" applyAlignment="1">
      <alignment horizontal="left" vertical="top"/>
    </xf>
    <xf numFmtId="165" fontId="17" fillId="18" borderId="0" xfId="0" applyNumberFormat="1" applyFont="1" applyFill="1" applyAlignment="1">
      <alignment horizontal="left" vertical="top"/>
    </xf>
    <xf numFmtId="165" fontId="12" fillId="26" borderId="19" xfId="0" applyNumberFormat="1" applyFont="1" applyFill="1" applyBorder="1" applyAlignment="1">
      <alignment horizontal="left" vertical="top"/>
    </xf>
    <xf numFmtId="0" fontId="0" fillId="15" borderId="11" xfId="0" applyFill="1" applyBorder="1" applyAlignment="1">
      <alignment horizontal="left" vertical="top"/>
    </xf>
    <xf numFmtId="0" fontId="0" fillId="15" borderId="3" xfId="0" applyFill="1" applyBorder="1" applyAlignment="1">
      <alignment horizontal="left" vertical="top"/>
    </xf>
    <xf numFmtId="0" fontId="42" fillId="3" borderId="1" xfId="0" applyFont="1" applyFill="1" applyBorder="1" applyAlignment="1">
      <alignment horizontal="left" vertical="top"/>
    </xf>
    <xf numFmtId="0" fontId="17" fillId="0" borderId="32" xfId="0" applyFont="1" applyBorder="1" applyAlignment="1">
      <alignment horizontal="left" vertical="top"/>
    </xf>
    <xf numFmtId="171" fontId="0" fillId="0" borderId="19" xfId="0" applyNumberFormat="1" applyBorder="1" applyAlignment="1">
      <alignment horizontal="left" vertical="top"/>
    </xf>
    <xf numFmtId="0" fontId="0" fillId="15" borderId="1" xfId="0" applyFill="1" applyBorder="1" applyAlignment="1">
      <alignment horizontal="left" vertical="top"/>
    </xf>
    <xf numFmtId="165" fontId="12" fillId="26" borderId="30" xfId="0" applyNumberFormat="1" applyFont="1" applyFill="1" applyBorder="1" applyAlignment="1">
      <alignment horizontal="left" vertical="top"/>
    </xf>
    <xf numFmtId="165" fontId="12" fillId="26" borderId="31" xfId="0" applyNumberFormat="1" applyFont="1" applyFill="1" applyBorder="1" applyAlignment="1">
      <alignment horizontal="left" vertical="top"/>
    </xf>
    <xf numFmtId="165" fontId="12" fillId="26" borderId="32" xfId="0" applyNumberFormat="1" applyFont="1" applyFill="1" applyBorder="1" applyAlignment="1">
      <alignment horizontal="left" vertical="top"/>
    </xf>
    <xf numFmtId="0" fontId="12" fillId="26" borderId="32" xfId="0" applyFont="1" applyFill="1" applyBorder="1" applyAlignment="1">
      <alignment horizontal="left" vertical="top"/>
    </xf>
    <xf numFmtId="0" fontId="0" fillId="29" borderId="0" xfId="0" applyFill="1" applyAlignment="1">
      <alignment horizontal="left" vertical="top"/>
    </xf>
    <xf numFmtId="0" fontId="0" fillId="0" borderId="22" xfId="0" applyBorder="1" applyAlignment="1">
      <alignment horizontal="left" vertical="top"/>
    </xf>
    <xf numFmtId="165" fontId="0" fillId="0" borderId="22" xfId="0" applyNumberFormat="1" applyBorder="1" applyAlignment="1">
      <alignment horizontal="left" vertical="top"/>
    </xf>
    <xf numFmtId="165" fontId="0" fillId="18" borderId="0" xfId="0" applyNumberFormat="1" applyFill="1" applyAlignment="1">
      <alignment horizontal="left" vertical="top"/>
    </xf>
    <xf numFmtId="165" fontId="0" fillId="0" borderId="26" xfId="0" applyNumberFormat="1" applyBorder="1" applyAlignment="1">
      <alignment horizontal="left" vertical="top"/>
    </xf>
    <xf numFmtId="165" fontId="0" fillId="0" borderId="21" xfId="0" applyNumberFormat="1" applyBorder="1" applyAlignment="1">
      <alignment horizontal="left" vertical="top"/>
    </xf>
    <xf numFmtId="165" fontId="0" fillId="18" borderId="28" xfId="0" applyNumberFormat="1" applyFill="1" applyBorder="1" applyAlignment="1">
      <alignment horizontal="left" vertical="top"/>
    </xf>
    <xf numFmtId="165" fontId="0" fillId="0" borderId="29" xfId="0" applyNumberFormat="1" applyBorder="1" applyAlignment="1">
      <alignment horizontal="left" vertical="top"/>
    </xf>
    <xf numFmtId="165" fontId="0" fillId="0" borderId="20" xfId="0" applyNumberFormat="1" applyBorder="1" applyAlignment="1">
      <alignment horizontal="left" vertical="top"/>
    </xf>
    <xf numFmtId="0" fontId="0" fillId="17" borderId="23" xfId="0" applyFill="1" applyBorder="1" applyAlignment="1">
      <alignment horizontal="left" vertical="top"/>
    </xf>
    <xf numFmtId="165" fontId="0" fillId="0" borderId="24" xfId="0" applyNumberFormat="1" applyBorder="1" applyAlignment="1">
      <alignment horizontal="left" vertical="top"/>
    </xf>
    <xf numFmtId="0" fontId="0" fillId="2" borderId="0" xfId="0" applyFill="1" applyAlignment="1">
      <alignment horizontal="left" vertical="top"/>
    </xf>
    <xf numFmtId="0" fontId="41" fillId="17" borderId="25" xfId="0" applyFont="1" applyFill="1" applyBorder="1" applyAlignment="1">
      <alignment horizontal="left" vertical="top"/>
    </xf>
    <xf numFmtId="0" fontId="41" fillId="17" borderId="1" xfId="0" applyFont="1" applyFill="1" applyBorder="1" applyAlignment="1">
      <alignment horizontal="left" vertical="top"/>
    </xf>
    <xf numFmtId="0" fontId="0" fillId="17" borderId="0" xfId="0" applyFill="1" applyAlignment="1">
      <alignment horizontal="left" vertical="top"/>
    </xf>
    <xf numFmtId="0" fontId="0" fillId="17" borderId="28" xfId="0" applyFill="1" applyBorder="1" applyAlignment="1">
      <alignment horizontal="left" vertical="top"/>
    </xf>
    <xf numFmtId="0" fontId="0" fillId="0" borderId="24" xfId="0" applyBorder="1" applyAlignment="1">
      <alignment horizontal="left" vertical="top"/>
    </xf>
    <xf numFmtId="0" fontId="41" fillId="5" borderId="1" xfId="0" applyFont="1" applyFill="1" applyBorder="1" applyAlignment="1">
      <alignment horizontal="left" vertical="top"/>
    </xf>
    <xf numFmtId="0" fontId="0" fillId="0" borderId="29" xfId="0" applyBorder="1" applyAlignment="1">
      <alignment horizontal="left" vertical="top"/>
    </xf>
    <xf numFmtId="0" fontId="41" fillId="20" borderId="1" xfId="0" applyFont="1" applyFill="1" applyBorder="1" applyAlignment="1">
      <alignment horizontal="left" vertical="top"/>
    </xf>
    <xf numFmtId="0" fontId="0" fillId="0" borderId="19" xfId="0" applyBorder="1" applyAlignment="1">
      <alignment horizontal="left" vertical="top"/>
    </xf>
    <xf numFmtId="0" fontId="0" fillId="5" borderId="33" xfId="0" applyFill="1" applyBorder="1" applyAlignment="1">
      <alignment horizontal="left" vertical="top"/>
    </xf>
    <xf numFmtId="0" fontId="41" fillId="5" borderId="25" xfId="0" applyFont="1" applyFill="1" applyBorder="1" applyAlignment="1">
      <alignment horizontal="left" vertical="top"/>
    </xf>
    <xf numFmtId="0" fontId="41" fillId="23" borderId="1" xfId="0" applyFont="1" applyFill="1" applyBorder="1" applyAlignment="1">
      <alignment horizontal="left" vertical="top"/>
    </xf>
    <xf numFmtId="165" fontId="0" fillId="18" borderId="23" xfId="0" applyNumberFormat="1" applyFill="1" applyBorder="1" applyAlignment="1">
      <alignment horizontal="left" vertical="top"/>
    </xf>
    <xf numFmtId="0" fontId="0" fillId="0" borderId="26" xfId="0" applyBorder="1" applyAlignment="1">
      <alignment horizontal="left" vertical="top"/>
    </xf>
    <xf numFmtId="0" fontId="41" fillId="0" borderId="26" xfId="0" applyFont="1" applyBorder="1" applyAlignment="1">
      <alignment horizontal="left" vertical="top"/>
    </xf>
    <xf numFmtId="0" fontId="0" fillId="5" borderId="18" xfId="0" applyFill="1" applyBorder="1" applyAlignment="1">
      <alignment horizontal="left" vertical="top"/>
    </xf>
    <xf numFmtId="167" fontId="0" fillId="0" borderId="19" xfId="0" applyNumberFormat="1" applyBorder="1" applyAlignment="1">
      <alignment horizontal="left" vertical="top"/>
    </xf>
    <xf numFmtId="0" fontId="0" fillId="17" borderId="31" xfId="0" applyFill="1" applyBorder="1" applyAlignment="1">
      <alignment horizontal="left" vertical="top"/>
    </xf>
    <xf numFmtId="0" fontId="0" fillId="0" borderId="32" xfId="0" applyBorder="1" applyAlignment="1">
      <alignment horizontal="left" vertical="top"/>
    </xf>
    <xf numFmtId="168" fontId="0" fillId="0" borderId="20" xfId="0" applyNumberFormat="1" applyBorder="1" applyAlignment="1">
      <alignment horizontal="left" vertical="top"/>
    </xf>
    <xf numFmtId="0" fontId="0" fillId="18" borderId="23" xfId="0" applyFill="1" applyBorder="1" applyAlignment="1">
      <alignment horizontal="left" vertical="top"/>
    </xf>
    <xf numFmtId="168" fontId="0" fillId="0" borderId="21" xfId="0" applyNumberFormat="1" applyBorder="1" applyAlignment="1">
      <alignment horizontal="left" vertical="top"/>
    </xf>
    <xf numFmtId="0" fontId="0" fillId="18" borderId="28" xfId="0" applyFill="1" applyBorder="1" applyAlignment="1">
      <alignment horizontal="left" vertical="top"/>
    </xf>
    <xf numFmtId="0" fontId="0" fillId="0" borderId="31" xfId="0" applyBorder="1" applyAlignment="1">
      <alignment horizontal="left" vertical="top"/>
    </xf>
    <xf numFmtId="0" fontId="0" fillId="24" borderId="31" xfId="0" applyFill="1" applyBorder="1" applyAlignment="1">
      <alignment horizontal="left" vertical="top"/>
    </xf>
    <xf numFmtId="0" fontId="41" fillId="20" borderId="25" xfId="0" applyFont="1" applyFill="1" applyBorder="1" applyAlignment="1">
      <alignment horizontal="left" vertical="top"/>
    </xf>
    <xf numFmtId="0" fontId="0" fillId="25" borderId="34" xfId="0" applyFill="1" applyBorder="1" applyAlignment="1">
      <alignment horizontal="left" vertical="top"/>
    </xf>
    <xf numFmtId="0" fontId="41" fillId="23" borderId="25" xfId="0" applyFont="1" applyFill="1" applyBorder="1" applyAlignment="1">
      <alignment horizontal="left" vertical="top"/>
    </xf>
    <xf numFmtId="168" fontId="0" fillId="0" borderId="22" xfId="0" applyNumberFormat="1" applyBorder="1" applyAlignment="1">
      <alignment horizontal="left" vertical="top"/>
    </xf>
    <xf numFmtId="0" fontId="0" fillId="0" borderId="25" xfId="0" applyBorder="1" applyAlignment="1">
      <alignment horizontal="left" vertical="top"/>
    </xf>
    <xf numFmtId="0" fontId="0" fillId="0" borderId="28" xfId="0" applyBorder="1" applyAlignment="1">
      <alignment horizontal="left" vertical="top"/>
    </xf>
    <xf numFmtId="0" fontId="0" fillId="0" borderId="23"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41" fillId="17" borderId="27" xfId="0" applyFont="1" applyFill="1" applyBorder="1" applyAlignment="1">
      <alignment horizontal="left" vertical="top"/>
    </xf>
    <xf numFmtId="0" fontId="0" fillId="30" borderId="6" xfId="0" applyFill="1" applyBorder="1"/>
    <xf numFmtId="0" fontId="0" fillId="30" borderId="7" xfId="0" applyFill="1" applyBorder="1"/>
    <xf numFmtId="0" fontId="0" fillId="30" borderId="8" xfId="0" applyFill="1" applyBorder="1"/>
    <xf numFmtId="0" fontId="44" fillId="4" borderId="1" xfId="0" applyFont="1" applyFill="1" applyBorder="1" applyAlignment="1">
      <alignment horizontal="left" vertical="top"/>
    </xf>
    <xf numFmtId="0" fontId="0" fillId="30" borderId="12" xfId="0" applyFill="1" applyBorder="1"/>
    <xf numFmtId="0" fontId="0" fillId="30" borderId="13" xfId="0" applyFill="1" applyBorder="1"/>
    <xf numFmtId="0" fontId="0" fillId="30" borderId="9" xfId="0" applyFill="1" applyBorder="1"/>
    <xf numFmtId="0" fontId="0" fillId="30" borderId="10" xfId="0" applyFill="1" applyBorder="1"/>
    <xf numFmtId="0" fontId="0" fillId="30" borderId="11" xfId="0" applyFill="1" applyBorder="1"/>
    <xf numFmtId="0" fontId="17" fillId="0" borderId="0" xfId="0" applyFont="1" applyAlignment="1">
      <alignment horizontal="left"/>
    </xf>
    <xf numFmtId="165" fontId="12" fillId="26" borderId="1" xfId="0" applyNumberFormat="1" applyFont="1" applyFill="1" applyBorder="1" applyAlignment="1">
      <alignment horizontal="left" vertical="top"/>
    </xf>
    <xf numFmtId="0" fontId="41" fillId="18" borderId="1" xfId="0" applyFont="1" applyFill="1" applyBorder="1" applyAlignment="1">
      <alignment horizontal="left" vertical="top"/>
    </xf>
    <xf numFmtId="0" fontId="41" fillId="19" borderId="1" xfId="0" applyFont="1" applyFill="1" applyBorder="1" applyAlignment="1">
      <alignment horizontal="left" vertical="top"/>
    </xf>
    <xf numFmtId="0" fontId="41" fillId="21" borderId="1" xfId="0" applyFont="1" applyFill="1" applyBorder="1" applyAlignment="1">
      <alignment horizontal="left" vertical="top"/>
    </xf>
    <xf numFmtId="0" fontId="41" fillId="22" borderId="1" xfId="0" applyFont="1" applyFill="1" applyBorder="1" applyAlignment="1">
      <alignment horizontal="left" vertical="top"/>
    </xf>
    <xf numFmtId="0" fontId="17" fillId="0" borderId="1" xfId="0" applyFont="1" applyBorder="1" applyAlignment="1">
      <alignment horizontal="left" vertical="top"/>
    </xf>
    <xf numFmtId="165" fontId="12" fillId="26" borderId="2" xfId="0" applyNumberFormat="1" applyFont="1" applyFill="1" applyBorder="1" applyAlignment="1">
      <alignment horizontal="left" vertical="top"/>
    </xf>
    <xf numFmtId="0" fontId="0" fillId="0" borderId="2" xfId="0" applyBorder="1" applyAlignment="1">
      <alignment horizontal="left" vertical="top"/>
    </xf>
    <xf numFmtId="0" fontId="11" fillId="0" borderId="0" xfId="0" applyFont="1" applyAlignment="1">
      <alignment horizontal="left"/>
    </xf>
    <xf numFmtId="0" fontId="15" fillId="0" borderId="0" xfId="0" applyFont="1" applyAlignment="1">
      <alignment horizontal="left"/>
    </xf>
    <xf numFmtId="0" fontId="44" fillId="4" borderId="1" xfId="0" applyFont="1" applyFill="1" applyBorder="1" applyAlignment="1">
      <alignment vertical="top"/>
    </xf>
    <xf numFmtId="0" fontId="48" fillId="15" borderId="1" xfId="0" applyFont="1" applyFill="1" applyBorder="1" applyAlignment="1">
      <alignment vertical="top" wrapText="1"/>
    </xf>
    <xf numFmtId="0" fontId="49" fillId="0" borderId="0" xfId="0" applyFont="1"/>
    <xf numFmtId="49" fontId="2" fillId="9" borderId="1" xfId="3" applyNumberFormat="1" applyFont="1" applyFill="1" applyBorder="1" applyAlignment="1">
      <alignment horizontal="left" vertical="center"/>
    </xf>
    <xf numFmtId="49" fontId="2" fillId="9" borderId="1" xfId="0" applyNumberFormat="1" applyFont="1" applyFill="1" applyBorder="1" applyAlignment="1">
      <alignment horizontal="left" vertical="center"/>
    </xf>
    <xf numFmtId="14" fontId="0" fillId="0" borderId="0" xfId="0" applyNumberFormat="1"/>
    <xf numFmtId="4" fontId="0" fillId="0" borderId="0" xfId="0" applyNumberFormat="1"/>
    <xf numFmtId="170" fontId="0" fillId="0" borderId="0" xfId="4" applyFont="1"/>
    <xf numFmtId="10" fontId="0" fillId="0" borderId="0" xfId="0" applyNumberFormat="1"/>
    <xf numFmtId="10" fontId="17" fillId="0" borderId="0" xfId="0" applyNumberFormat="1" applyFont="1"/>
    <xf numFmtId="10" fontId="0" fillId="0" borderId="0" xfId="1" applyNumberFormat="1" applyFont="1"/>
    <xf numFmtId="0" fontId="0" fillId="0" borderId="0" xfId="0" applyAlignment="1">
      <alignment wrapText="1"/>
    </xf>
    <xf numFmtId="4" fontId="17" fillId="0" borderId="0" xfId="0" applyNumberFormat="1" applyFont="1" applyAlignment="1">
      <alignment wrapText="1"/>
    </xf>
    <xf numFmtId="0" fontId="17" fillId="0" borderId="0" xfId="0" applyFont="1" applyAlignment="1">
      <alignment vertical="top" wrapText="1"/>
    </xf>
    <xf numFmtId="0" fontId="17" fillId="9" borderId="0" xfId="0" applyFont="1" applyFill="1" applyAlignment="1">
      <alignment horizontal="left" vertical="top"/>
    </xf>
    <xf numFmtId="164" fontId="17" fillId="0" borderId="1" xfId="0" applyNumberFormat="1" applyFont="1" applyBorder="1" applyAlignment="1">
      <alignment horizontal="left" vertical="top"/>
    </xf>
    <xf numFmtId="0" fontId="0" fillId="0" borderId="1" xfId="0" applyBorder="1"/>
    <xf numFmtId="165" fontId="17" fillId="9" borderId="0" xfId="0" applyNumberFormat="1" applyFont="1" applyFill="1" applyAlignment="1">
      <alignment horizontal="left" vertical="top"/>
    </xf>
    <xf numFmtId="0" fontId="0" fillId="9" borderId="0" xfId="0" applyFill="1" applyAlignment="1">
      <alignment horizontal="left" vertical="top"/>
    </xf>
    <xf numFmtId="165" fontId="0" fillId="9" borderId="0" xfId="0" applyNumberFormat="1" applyFill="1"/>
    <xf numFmtId="0" fontId="17" fillId="0" borderId="1" xfId="0" applyFont="1" applyBorder="1" applyAlignment="1">
      <alignment vertical="top"/>
    </xf>
    <xf numFmtId="10" fontId="0" fillId="0" borderId="1" xfId="1" applyNumberFormat="1" applyFont="1" applyBorder="1" applyAlignment="1">
      <alignment vertical="top"/>
    </xf>
    <xf numFmtId="167" fontId="17" fillId="0" borderId="1" xfId="0" applyNumberFormat="1" applyFont="1" applyBorder="1" applyAlignment="1">
      <alignment horizontal="left" vertical="top"/>
    </xf>
    <xf numFmtId="171" fontId="17" fillId="0" borderId="1" xfId="0" applyNumberFormat="1" applyFont="1" applyBorder="1" applyAlignment="1">
      <alignment horizontal="left" vertical="top"/>
    </xf>
    <xf numFmtId="0" fontId="17" fillId="0" borderId="1" xfId="0" applyFont="1" applyBorder="1" applyAlignment="1">
      <alignment horizontal="left" vertical="top" wrapText="1"/>
    </xf>
    <xf numFmtId="10" fontId="0" fillId="0" borderId="1" xfId="0" applyNumberFormat="1" applyBorder="1"/>
    <xf numFmtId="4" fontId="17" fillId="0" borderId="0" xfId="0" applyNumberFormat="1" applyFont="1" applyAlignment="1">
      <alignment vertical="top" wrapText="1"/>
    </xf>
    <xf numFmtId="0" fontId="17" fillId="0" borderId="0" xfId="0" applyFont="1" applyAlignment="1">
      <alignment vertical="top"/>
    </xf>
    <xf numFmtId="2" fontId="0" fillId="0" borderId="0" xfId="0" applyNumberFormat="1"/>
    <xf numFmtId="10" fontId="17" fillId="0" borderId="0" xfId="1" applyNumberFormat="1" applyFont="1" applyFill="1" applyAlignment="1">
      <alignment vertical="top" wrapText="1"/>
    </xf>
    <xf numFmtId="170" fontId="17" fillId="0" borderId="0" xfId="4" applyFont="1" applyFill="1" applyAlignment="1">
      <alignment vertical="top" wrapText="1"/>
    </xf>
    <xf numFmtId="170" fontId="0" fillId="0" borderId="0" xfId="4" applyFont="1" applyFill="1" applyAlignment="1"/>
    <xf numFmtId="9" fontId="0" fillId="0" borderId="0" xfId="1" applyFont="1"/>
    <xf numFmtId="21" fontId="17" fillId="0" borderId="0" xfId="0" applyNumberFormat="1" applyFont="1"/>
    <xf numFmtId="14" fontId="0" fillId="0" borderId="0" xfId="0" applyNumberFormat="1" applyAlignment="1">
      <alignment vertical="top"/>
    </xf>
    <xf numFmtId="0" fontId="0" fillId="0" borderId="0" xfId="0" applyAlignment="1">
      <alignment vertical="top"/>
    </xf>
    <xf numFmtId="4" fontId="0" fillId="0" borderId="0" xfId="0" applyNumberFormat="1" applyAlignment="1">
      <alignment vertical="top"/>
    </xf>
    <xf numFmtId="2" fontId="0" fillId="0" borderId="0" xfId="0" applyNumberFormat="1" applyAlignment="1">
      <alignment vertical="top"/>
    </xf>
    <xf numFmtId="0" fontId="0" fillId="0" borderId="0" xfId="0" applyAlignment="1">
      <alignment vertical="top" wrapText="1"/>
    </xf>
    <xf numFmtId="10" fontId="0" fillId="0" borderId="0" xfId="0" applyNumberFormat="1" applyAlignment="1">
      <alignment vertical="top"/>
    </xf>
    <xf numFmtId="170" fontId="0" fillId="0" borderId="0" xfId="4" applyFont="1" applyAlignment="1">
      <alignment vertical="top"/>
    </xf>
    <xf numFmtId="170" fontId="0" fillId="0" borderId="0" xfId="4" applyFont="1" applyFill="1" applyAlignment="1">
      <alignment vertical="top"/>
    </xf>
    <xf numFmtId="10" fontId="0" fillId="0" borderId="0" xfId="1" applyNumberFormat="1" applyFont="1" applyAlignment="1">
      <alignment vertical="top"/>
    </xf>
    <xf numFmtId="9" fontId="0" fillId="0" borderId="0" xfId="1" applyFont="1" applyAlignment="1">
      <alignment vertical="top"/>
    </xf>
    <xf numFmtId="10" fontId="17" fillId="0" borderId="0" xfId="0" applyNumberFormat="1" applyFont="1" applyAlignment="1">
      <alignment vertical="top"/>
    </xf>
    <xf numFmtId="21" fontId="17" fillId="0" borderId="0" xfId="0" applyNumberFormat="1" applyFont="1" applyAlignment="1">
      <alignment vertical="top"/>
    </xf>
    <xf numFmtId="14" fontId="17" fillId="0" borderId="0" xfId="0" applyNumberFormat="1" applyFont="1" applyAlignment="1">
      <alignment vertical="top" wrapText="1"/>
    </xf>
    <xf numFmtId="14" fontId="17" fillId="0" borderId="0" xfId="0" applyNumberFormat="1" applyFont="1" applyAlignment="1">
      <alignment vertical="top"/>
    </xf>
    <xf numFmtId="9" fontId="17" fillId="0" borderId="0" xfId="1" applyFont="1" applyFill="1" applyAlignment="1">
      <alignment vertical="top" wrapText="1"/>
    </xf>
    <xf numFmtId="10" fontId="17" fillId="0" borderId="0" xfId="0" applyNumberFormat="1" applyFont="1" applyAlignment="1">
      <alignment vertical="top" wrapText="1"/>
    </xf>
    <xf numFmtId="170" fontId="0" fillId="0" borderId="0" xfId="4" applyFont="1" applyFill="1"/>
    <xf numFmtId="4" fontId="17" fillId="0" borderId="0" xfId="0" applyNumberFormat="1" applyFont="1" applyAlignment="1">
      <alignment vertical="top"/>
    </xf>
    <xf numFmtId="10" fontId="0" fillId="0" borderId="0" xfId="1" applyNumberFormat="1" applyFont="1" applyFill="1"/>
    <xf numFmtId="4" fontId="0" fillId="0" borderId="0" xfId="0" applyNumberFormat="1" applyAlignment="1">
      <alignment wrapText="1"/>
    </xf>
    <xf numFmtId="0" fontId="17" fillId="2" borderId="0" xfId="0" applyFont="1" applyFill="1" applyAlignment="1">
      <alignment vertical="top" wrapText="1"/>
    </xf>
    <xf numFmtId="10" fontId="0" fillId="2" borderId="0" xfId="1" applyNumberFormat="1" applyFont="1" applyFill="1"/>
    <xf numFmtId="43" fontId="0" fillId="2" borderId="0" xfId="5" applyFont="1" applyFill="1"/>
    <xf numFmtId="0" fontId="16" fillId="14" borderId="1" xfId="0" applyFont="1" applyFill="1" applyBorder="1" applyAlignment="1">
      <alignment horizontal="left" vertical="top" wrapText="1"/>
    </xf>
    <xf numFmtId="10" fontId="0" fillId="0" borderId="1" xfId="1" applyNumberFormat="1" applyFont="1" applyBorder="1"/>
    <xf numFmtId="10" fontId="17" fillId="0" borderId="1" xfId="1" applyNumberFormat="1" applyFont="1" applyFill="1" applyBorder="1" applyAlignment="1">
      <alignment vertical="top" wrapText="1"/>
    </xf>
    <xf numFmtId="10" fontId="0" fillId="0" borderId="1" xfId="1" applyNumberFormat="1" applyFont="1" applyFill="1" applyBorder="1"/>
    <xf numFmtId="0" fontId="2" fillId="26" borderId="1" xfId="0" applyFont="1" applyFill="1" applyBorder="1" applyAlignment="1">
      <alignment horizontal="left" vertical="center" wrapText="1"/>
    </xf>
    <xf numFmtId="0" fontId="42" fillId="16" borderId="1" xfId="0" applyFont="1" applyFill="1" applyBorder="1" applyAlignment="1">
      <alignment horizontal="left" vertical="center" wrapText="1"/>
    </xf>
    <xf numFmtId="0" fontId="41" fillId="17" borderId="1" xfId="0" applyFont="1" applyFill="1" applyBorder="1" applyAlignment="1">
      <alignment horizontal="left" vertical="center"/>
    </xf>
    <xf numFmtId="0" fontId="44" fillId="17" borderId="1" xfId="0" applyFont="1" applyFill="1" applyBorder="1" applyAlignment="1">
      <alignment horizontal="left" vertical="center"/>
    </xf>
    <xf numFmtId="0" fontId="42" fillId="16" borderId="1" xfId="0" applyFont="1" applyFill="1" applyBorder="1" applyAlignment="1">
      <alignment horizontal="left" vertical="top" wrapText="1"/>
    </xf>
    <xf numFmtId="0" fontId="16" fillId="0" borderId="0" xfId="0" applyFont="1" applyAlignment="1">
      <alignment horizontal="left" vertical="center"/>
    </xf>
    <xf numFmtId="0" fontId="16" fillId="0" borderId="0" xfId="0" applyFont="1" applyAlignment="1">
      <alignment horizontal="left" vertical="center" wrapText="1"/>
    </xf>
    <xf numFmtId="0" fontId="41" fillId="18" borderId="1" xfId="0" applyFont="1" applyFill="1" applyBorder="1" applyAlignment="1">
      <alignment horizontal="left" vertical="center"/>
    </xf>
    <xf numFmtId="0" fontId="41" fillId="5" borderId="1" xfId="0" applyFont="1" applyFill="1" applyBorder="1" applyAlignment="1">
      <alignment horizontal="left" vertical="center"/>
    </xf>
    <xf numFmtId="0" fontId="41" fillId="19" borderId="1" xfId="0" applyFont="1" applyFill="1" applyBorder="1" applyAlignment="1">
      <alignment horizontal="left" vertical="center"/>
    </xf>
    <xf numFmtId="0" fontId="41" fillId="20" borderId="1" xfId="0" applyFont="1" applyFill="1" applyBorder="1" applyAlignment="1">
      <alignment horizontal="left" vertical="center"/>
    </xf>
    <xf numFmtId="0" fontId="41" fillId="21" borderId="1" xfId="0" applyFont="1" applyFill="1" applyBorder="1" applyAlignment="1">
      <alignment horizontal="left" vertical="center"/>
    </xf>
    <xf numFmtId="0" fontId="41" fillId="22" borderId="1" xfId="0" applyFont="1" applyFill="1" applyBorder="1" applyAlignment="1">
      <alignment horizontal="left" vertical="center"/>
    </xf>
    <xf numFmtId="0" fontId="17" fillId="0" borderId="1" xfId="0" applyFont="1" applyBorder="1" applyAlignment="1">
      <alignment horizontal="left" vertical="center"/>
    </xf>
    <xf numFmtId="0" fontId="17" fillId="0" borderId="1" xfId="0" applyFont="1" applyBorder="1" applyAlignment="1">
      <alignment horizontal="left" vertical="center" wrapText="1"/>
    </xf>
    <xf numFmtId="0" fontId="41" fillId="17" borderId="0" xfId="0" applyFont="1" applyFill="1" applyAlignment="1">
      <alignment horizontal="center" vertical="top"/>
    </xf>
    <xf numFmtId="0" fontId="41" fillId="18" borderId="0" xfId="0" applyFont="1" applyFill="1" applyAlignment="1">
      <alignment horizontal="center" vertical="top"/>
    </xf>
    <xf numFmtId="0" fontId="41" fillId="5" borderId="0" xfId="0" applyFont="1" applyFill="1" applyAlignment="1">
      <alignment horizontal="center" vertical="top"/>
    </xf>
    <xf numFmtId="0" fontId="41" fillId="19" borderId="0" xfId="0" applyFont="1" applyFill="1" applyAlignment="1">
      <alignment horizontal="center" vertical="top"/>
    </xf>
    <xf numFmtId="0" fontId="41" fillId="20" borderId="0" xfId="0" applyFont="1" applyFill="1" applyAlignment="1">
      <alignment horizontal="center" vertical="top"/>
    </xf>
    <xf numFmtId="0" fontId="41" fillId="22" borderId="0" xfId="0" applyFont="1" applyFill="1" applyAlignment="1">
      <alignment horizontal="center" vertical="top"/>
    </xf>
    <xf numFmtId="49" fontId="16" fillId="0" borderId="0" xfId="0" applyNumberFormat="1" applyFont="1" applyAlignment="1">
      <alignment horizontal="left" vertical="center"/>
    </xf>
    <xf numFmtId="0" fontId="16" fillId="0" borderId="1" xfId="0" applyFont="1" applyBorder="1" applyAlignment="1">
      <alignment horizontal="left" vertical="top"/>
    </xf>
    <xf numFmtId="0" fontId="41" fillId="18" borderId="0" xfId="0" applyFont="1" applyFill="1" applyAlignment="1">
      <alignment horizontal="left" vertical="top"/>
    </xf>
    <xf numFmtId="0" fontId="16" fillId="0" borderId="0" xfId="0" applyFont="1" applyAlignment="1">
      <alignment horizontal="left" vertical="top"/>
    </xf>
    <xf numFmtId="0" fontId="16" fillId="26" borderId="1" xfId="0" applyFont="1" applyFill="1" applyBorder="1" applyAlignment="1">
      <alignment horizontal="left" vertical="top"/>
    </xf>
    <xf numFmtId="0" fontId="0" fillId="0" borderId="1" xfId="0" applyBorder="1" applyAlignment="1">
      <alignment vertical="top"/>
    </xf>
    <xf numFmtId="0" fontId="50" fillId="0" borderId="1" xfId="2" applyFont="1" applyBorder="1" applyAlignment="1">
      <alignment horizontal="left" vertical="top" wrapText="1"/>
    </xf>
    <xf numFmtId="0" fontId="16" fillId="0" borderId="18" xfId="0" applyFont="1" applyBorder="1" applyAlignment="1">
      <alignment horizontal="left" vertical="top" wrapText="1"/>
    </xf>
    <xf numFmtId="0" fontId="27" fillId="0" borderId="0" xfId="0" applyFont="1" applyAlignment="1">
      <alignment vertical="top"/>
    </xf>
    <xf numFmtId="0" fontId="27" fillId="0" borderId="2" xfId="0" applyFont="1" applyBorder="1" applyAlignment="1">
      <alignment vertical="top"/>
    </xf>
    <xf numFmtId="0" fontId="0" fillId="0" borderId="4" xfId="0" applyBorder="1"/>
    <xf numFmtId="0" fontId="0" fillId="0" borderId="3" xfId="0" applyBorder="1"/>
    <xf numFmtId="0" fontId="0" fillId="18" borderId="0" xfId="0" applyFill="1" applyAlignment="1">
      <alignment horizontal="left" vertical="top"/>
    </xf>
    <xf numFmtId="0" fontId="27" fillId="0" borderId="4" xfId="0" applyFont="1" applyBorder="1" applyAlignment="1">
      <alignment vertical="top"/>
    </xf>
    <xf numFmtId="0" fontId="27" fillId="0" borderId="3" xfId="0" applyFont="1" applyBorder="1" applyAlignment="1">
      <alignment vertical="top"/>
    </xf>
    <xf numFmtId="0" fontId="27" fillId="0" borderId="0" xfId="0" applyFont="1"/>
    <xf numFmtId="0" fontId="27" fillId="0" borderId="1" xfId="0" applyFont="1" applyBorder="1" applyAlignment="1">
      <alignment vertical="top"/>
    </xf>
    <xf numFmtId="0" fontId="17" fillId="0" borderId="0" xfId="0" applyFont="1" applyAlignment="1">
      <alignment horizontal="center"/>
    </xf>
    <xf numFmtId="0" fontId="41" fillId="21" borderId="0" xfId="0" applyFont="1" applyFill="1" applyAlignment="1">
      <alignment horizontal="center"/>
    </xf>
    <xf numFmtId="43" fontId="0" fillId="0" borderId="0" xfId="5" applyFont="1"/>
    <xf numFmtId="0" fontId="42" fillId="16" borderId="1" xfId="0" applyFont="1" applyFill="1" applyBorder="1" applyAlignment="1">
      <alignment horizontal="center" vertical="top" wrapText="1"/>
    </xf>
    <xf numFmtId="0" fontId="44" fillId="17" borderId="1" xfId="0" applyFont="1" applyFill="1" applyBorder="1" applyAlignment="1">
      <alignment horizontal="center" vertical="top"/>
    </xf>
    <xf numFmtId="0" fontId="44" fillId="18" borderId="1" xfId="0" applyFont="1" applyFill="1" applyBorder="1" applyAlignment="1">
      <alignment horizontal="center" vertical="top"/>
    </xf>
    <xf numFmtId="0" fontId="44" fillId="5" borderId="1" xfId="0" applyFont="1" applyFill="1" applyBorder="1" applyAlignment="1">
      <alignment horizontal="center" vertical="top"/>
    </xf>
    <xf numFmtId="0" fontId="16" fillId="0" borderId="1" xfId="0" applyFont="1" applyBorder="1" applyAlignment="1">
      <alignment horizontal="center" vertical="top"/>
    </xf>
    <xf numFmtId="0" fontId="44" fillId="19" borderId="1" xfId="0" applyFont="1" applyFill="1" applyBorder="1" applyAlignment="1">
      <alignment horizontal="center" vertical="top"/>
    </xf>
    <xf numFmtId="0" fontId="44" fillId="20" borderId="1" xfId="0" applyFont="1" applyFill="1" applyBorder="1" applyAlignment="1">
      <alignment horizontal="center" vertical="top"/>
    </xf>
    <xf numFmtId="0" fontId="44" fillId="21" borderId="1" xfId="0" applyFont="1" applyFill="1" applyBorder="1" applyAlignment="1">
      <alignment horizontal="center" vertical="top"/>
    </xf>
    <xf numFmtId="0" fontId="44" fillId="22" borderId="1" xfId="0" applyFont="1" applyFill="1" applyBorder="1" applyAlignment="1">
      <alignment horizontal="center" vertical="top"/>
    </xf>
    <xf numFmtId="0" fontId="44" fillId="23" borderId="1" xfId="0" applyFont="1" applyFill="1" applyBorder="1" applyAlignment="1">
      <alignment horizontal="center" vertical="top"/>
    </xf>
    <xf numFmtId="0" fontId="50" fillId="26" borderId="1" xfId="0" applyFont="1" applyFill="1" applyBorder="1" applyAlignment="1">
      <alignment horizontal="center" vertical="top" wrapText="1"/>
    </xf>
    <xf numFmtId="0" fontId="16" fillId="26" borderId="1" xfId="0" applyFont="1" applyFill="1" applyBorder="1" applyAlignment="1">
      <alignment horizontal="center" vertical="top"/>
    </xf>
    <xf numFmtId="0" fontId="2" fillId="0" borderId="1" xfId="0" applyFont="1" applyBorder="1" applyAlignment="1">
      <alignment horizontal="center" vertical="top"/>
    </xf>
    <xf numFmtId="0" fontId="16" fillId="0" borderId="0" xfId="0" applyFont="1" applyAlignment="1">
      <alignment horizontal="center" vertical="top"/>
    </xf>
    <xf numFmtId="0" fontId="2" fillId="18" borderId="1" xfId="0" applyFont="1" applyFill="1" applyBorder="1" applyAlignment="1">
      <alignment horizontal="left" vertical="center"/>
    </xf>
    <xf numFmtId="0" fontId="44" fillId="27" borderId="1" xfId="0" applyFont="1" applyFill="1" applyBorder="1" applyAlignment="1">
      <alignment horizontal="left" vertical="center"/>
    </xf>
    <xf numFmtId="0" fontId="2" fillId="24" borderId="1" xfId="0" applyFont="1" applyFill="1" applyBorder="1" applyAlignment="1">
      <alignment horizontal="left" vertical="center"/>
    </xf>
    <xf numFmtId="0" fontId="44" fillId="21" borderId="1" xfId="0" applyFont="1" applyFill="1" applyBorder="1" applyAlignment="1">
      <alignment horizontal="left" vertical="center"/>
    </xf>
    <xf numFmtId="0" fontId="44" fillId="22" borderId="1" xfId="0" applyFont="1" applyFill="1" applyBorder="1" applyAlignment="1">
      <alignment horizontal="left" vertical="center"/>
    </xf>
    <xf numFmtId="0" fontId="44" fillId="25" borderId="1" xfId="0" applyFont="1" applyFill="1" applyBorder="1" applyAlignment="1">
      <alignment horizontal="left" vertical="center"/>
    </xf>
    <xf numFmtId="0" fontId="2" fillId="29" borderId="1" xfId="0" applyFont="1" applyFill="1" applyBorder="1" applyAlignment="1">
      <alignment horizontal="left" vertical="center"/>
    </xf>
    <xf numFmtId="0" fontId="2" fillId="0" borderId="0" xfId="0" applyFont="1" applyAlignment="1">
      <alignment horizontal="left" vertical="center"/>
    </xf>
    <xf numFmtId="0" fontId="2" fillId="26" borderId="1" xfId="0" applyFont="1" applyFill="1" applyBorder="1" applyAlignment="1">
      <alignment horizontal="left" vertical="center"/>
    </xf>
    <xf numFmtId="0" fontId="43" fillId="15" borderId="1" xfId="0" applyFont="1" applyFill="1" applyBorder="1" applyAlignment="1">
      <alignment vertical="top" wrapText="1"/>
    </xf>
    <xf numFmtId="0" fontId="2" fillId="0" borderId="35" xfId="0" applyFont="1" applyBorder="1" applyAlignment="1">
      <alignment horizontal="left" vertical="center"/>
    </xf>
    <xf numFmtId="0" fontId="41" fillId="17" borderId="35" xfId="0" applyFont="1" applyFill="1" applyBorder="1" applyAlignment="1">
      <alignment horizontal="left" vertical="center"/>
    </xf>
    <xf numFmtId="0" fontId="2" fillId="0" borderId="5" xfId="0" applyFont="1" applyBorder="1" applyAlignment="1">
      <alignment horizontal="left" vertical="center"/>
    </xf>
    <xf numFmtId="0" fontId="41" fillId="17" borderId="37" xfId="0" applyFont="1" applyFill="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2" fontId="17" fillId="0" borderId="1" xfId="0" applyNumberFormat="1" applyFont="1" applyBorder="1" applyAlignment="1">
      <alignment horizontal="left" vertical="top"/>
    </xf>
    <xf numFmtId="10" fontId="17" fillId="0" borderId="1" xfId="0" applyNumberFormat="1" applyFont="1" applyBorder="1" applyAlignment="1">
      <alignment horizontal="left" vertical="top"/>
    </xf>
    <xf numFmtId="2" fontId="0" fillId="0" borderId="1" xfId="0" applyNumberFormat="1" applyBorder="1"/>
    <xf numFmtId="2" fontId="17" fillId="0" borderId="1" xfId="0" applyNumberFormat="1" applyFont="1" applyBorder="1"/>
    <xf numFmtId="1" fontId="0" fillId="0" borderId="1" xfId="0" applyNumberFormat="1" applyBorder="1"/>
    <xf numFmtId="1" fontId="17" fillId="0" borderId="1" xfId="0" applyNumberFormat="1" applyFont="1" applyBorder="1"/>
    <xf numFmtId="0" fontId="41" fillId="0" borderId="0" xfId="0" applyFont="1" applyAlignment="1">
      <alignment horizontal="center" vertical="top"/>
    </xf>
    <xf numFmtId="174" fontId="17" fillId="0" borderId="1" xfId="0" applyNumberFormat="1" applyFont="1" applyBorder="1"/>
    <xf numFmtId="174" fontId="17" fillId="0" borderId="1" xfId="0" applyNumberFormat="1" applyFont="1" applyBorder="1" applyAlignment="1">
      <alignment vertical="top"/>
    </xf>
    <xf numFmtId="10" fontId="0" fillId="0" borderId="0" xfId="1" applyNumberFormat="1" applyFont="1" applyFill="1" applyAlignment="1">
      <alignment vertical="top"/>
    </xf>
    <xf numFmtId="0" fontId="20" fillId="3" borderId="1" xfId="0" applyFont="1" applyFill="1" applyBorder="1" applyAlignment="1">
      <alignment horizontal="left" vertical="center" wrapText="1"/>
    </xf>
    <xf numFmtId="0" fontId="20" fillId="3" borderId="1" xfId="0" applyFont="1" applyFill="1" applyBorder="1" applyAlignment="1">
      <alignment horizontal="left" vertical="center"/>
    </xf>
    <xf numFmtId="0" fontId="17" fillId="0" borderId="1" xfId="2" applyFont="1" applyBorder="1" applyAlignment="1">
      <alignment horizontal="left" vertical="center" wrapText="1"/>
    </xf>
    <xf numFmtId="49" fontId="17" fillId="0" borderId="1" xfId="2" applyNumberFormat="1" applyFont="1" applyBorder="1" applyAlignment="1">
      <alignment horizontal="left" vertical="center"/>
    </xf>
    <xf numFmtId="0" fontId="17" fillId="0" borderId="1" xfId="3" applyFont="1" applyBorder="1" applyAlignment="1">
      <alignment horizontal="left" vertical="center" wrapText="1"/>
    </xf>
    <xf numFmtId="49" fontId="17" fillId="0" borderId="1" xfId="0" applyNumberFormat="1" applyFont="1" applyBorder="1" applyAlignment="1">
      <alignment horizontal="left" vertical="center"/>
    </xf>
    <xf numFmtId="49" fontId="17" fillId="0" borderId="1" xfId="3" applyNumberFormat="1" applyFont="1" applyBorder="1" applyAlignment="1">
      <alignment horizontal="left" vertical="center"/>
    </xf>
    <xf numFmtId="49" fontId="17" fillId="0" borderId="1" xfId="0" applyNumberFormat="1" applyFont="1" applyBorder="1" applyAlignment="1">
      <alignment horizontal="left" vertical="center" wrapText="1"/>
    </xf>
    <xf numFmtId="2" fontId="17" fillId="31" borderId="1" xfId="0" applyNumberFormat="1" applyFont="1" applyFill="1" applyBorder="1" applyAlignment="1">
      <alignment horizontal="left" vertical="top"/>
    </xf>
    <xf numFmtId="2" fontId="0" fillId="0" borderId="1" xfId="4" applyNumberFormat="1" applyFont="1" applyBorder="1"/>
    <xf numFmtId="2" fontId="0" fillId="0" borderId="1" xfId="4" applyNumberFormat="1" applyFont="1" applyBorder="1" applyAlignment="1">
      <alignment vertical="top"/>
    </xf>
    <xf numFmtId="2" fontId="17" fillId="0" borderId="1" xfId="0" applyNumberFormat="1" applyFont="1" applyBorder="1" applyAlignment="1">
      <alignment vertical="top" wrapText="1"/>
    </xf>
    <xf numFmtId="2" fontId="17" fillId="10" borderId="1" xfId="0" applyNumberFormat="1" applyFont="1" applyFill="1" applyBorder="1" applyAlignment="1">
      <alignment horizontal="left" vertical="top"/>
    </xf>
    <xf numFmtId="0" fontId="0" fillId="0" borderId="0" xfId="0" applyAlignment="1">
      <alignment horizontal="left" vertical="top" wrapText="1"/>
    </xf>
    <xf numFmtId="0" fontId="17" fillId="0" borderId="1" xfId="0" applyFont="1" applyBorder="1"/>
    <xf numFmtId="4" fontId="0" fillId="0" borderId="1" xfId="0" applyNumberFormat="1" applyBorder="1" applyAlignment="1">
      <alignment vertical="top"/>
    </xf>
    <xf numFmtId="2" fontId="0" fillId="0" borderId="1" xfId="0" applyNumberFormat="1" applyBorder="1" applyAlignment="1">
      <alignment vertical="top"/>
    </xf>
    <xf numFmtId="10" fontId="0" fillId="0" borderId="1" xfId="0" applyNumberFormat="1" applyBorder="1" applyAlignment="1">
      <alignment vertical="top"/>
    </xf>
    <xf numFmtId="10" fontId="0" fillId="0" borderId="1" xfId="1" applyNumberFormat="1" applyFont="1" applyFill="1" applyBorder="1" applyAlignment="1">
      <alignment vertical="top"/>
    </xf>
    <xf numFmtId="2" fontId="17" fillId="0" borderId="1" xfId="7" applyNumberFormat="1" applyFont="1" applyFill="1" applyBorder="1" applyAlignment="1">
      <alignment horizontal="left" vertical="top"/>
    </xf>
    <xf numFmtId="1" fontId="17" fillId="0" borderId="1" xfId="7" applyNumberFormat="1" applyFont="1" applyFill="1" applyBorder="1" applyAlignment="1">
      <alignment horizontal="left" vertical="top"/>
    </xf>
    <xf numFmtId="10" fontId="17" fillId="0" borderId="1" xfId="1" applyNumberFormat="1" applyFont="1" applyFill="1" applyBorder="1" applyAlignment="1">
      <alignment horizontal="left" vertical="top"/>
    </xf>
    <xf numFmtId="2" fontId="0" fillId="0" borderId="1" xfId="0" applyNumberFormat="1" applyBorder="1" applyAlignment="1">
      <alignment horizontal="left"/>
    </xf>
    <xf numFmtId="0" fontId="0" fillId="30" borderId="0" xfId="0" applyFill="1"/>
    <xf numFmtId="0" fontId="11" fillId="0" borderId="0" xfId="0" applyFont="1" applyAlignment="1">
      <alignment horizontal="left" vertical="top" wrapText="1"/>
    </xf>
    <xf numFmtId="0" fontId="47" fillId="0" borderId="0" xfId="0" applyFont="1" applyAlignment="1">
      <alignment horizontal="left" vertical="top"/>
    </xf>
    <xf numFmtId="1" fontId="0" fillId="0" borderId="1" xfId="0" applyNumberFormat="1" applyBorder="1" applyAlignment="1">
      <alignment vertical="top"/>
    </xf>
    <xf numFmtId="175" fontId="0" fillId="0" borderId="1" xfId="0" applyNumberFormat="1" applyBorder="1" applyAlignment="1">
      <alignment vertical="top"/>
    </xf>
    <xf numFmtId="174" fontId="0" fillId="0" borderId="1" xfId="0" applyNumberFormat="1" applyBorder="1" applyAlignment="1">
      <alignment vertical="top"/>
    </xf>
    <xf numFmtId="0" fontId="11" fillId="0" borderId="0" xfId="0" applyFont="1"/>
    <xf numFmtId="0" fontId="47" fillId="0" borderId="0" xfId="0" applyFont="1"/>
    <xf numFmtId="3" fontId="0" fillId="0" borderId="1" xfId="0" applyNumberFormat="1" applyBorder="1" applyAlignment="1">
      <alignment vertical="top"/>
    </xf>
    <xf numFmtId="0" fontId="23" fillId="0" borderId="0" xfId="0" applyFont="1"/>
    <xf numFmtId="0" fontId="0" fillId="32" borderId="0" xfId="0" applyFill="1"/>
    <xf numFmtId="0" fontId="17" fillId="32" borderId="0" xfId="0" applyFont="1" applyFill="1" applyAlignment="1">
      <alignment vertical="top"/>
    </xf>
    <xf numFmtId="4" fontId="27" fillId="0" borderId="0" xfId="0" applyNumberFormat="1" applyFont="1" applyAlignment="1">
      <alignment vertical="top" wrapText="1"/>
    </xf>
    <xf numFmtId="0" fontId="17" fillId="32" borderId="0" xfId="0" applyFont="1" applyFill="1" applyAlignment="1">
      <alignment vertical="top" wrapText="1"/>
    </xf>
    <xf numFmtId="0" fontId="17" fillId="32" borderId="0" xfId="0" applyFont="1" applyFill="1"/>
    <xf numFmtId="1" fontId="17" fillId="0" borderId="1" xfId="0" applyNumberFormat="1" applyFont="1" applyBorder="1" applyAlignment="1">
      <alignment vertical="top"/>
    </xf>
    <xf numFmtId="0" fontId="44" fillId="18" borderId="0" xfId="0" applyFont="1" applyFill="1" applyAlignment="1">
      <alignment vertical="center"/>
    </xf>
    <xf numFmtId="0" fontId="44" fillId="17" borderId="0" xfId="0" applyFont="1" applyFill="1" applyAlignment="1">
      <alignment vertical="center"/>
    </xf>
    <xf numFmtId="0" fontId="2" fillId="18" borderId="0" xfId="0" applyFont="1" applyFill="1" applyAlignment="1">
      <alignment vertical="center"/>
    </xf>
    <xf numFmtId="0" fontId="44" fillId="20" borderId="0" xfId="0" applyFont="1" applyFill="1" applyAlignment="1">
      <alignment vertical="center"/>
    </xf>
    <xf numFmtId="0" fontId="44" fillId="18" borderId="2" xfId="0" applyFont="1" applyFill="1" applyBorder="1" applyAlignment="1">
      <alignment vertical="center"/>
    </xf>
    <xf numFmtId="0" fontId="44" fillId="17" borderId="2" xfId="0" applyFont="1" applyFill="1" applyBorder="1" applyAlignment="1">
      <alignment vertical="center"/>
    </xf>
    <xf numFmtId="0" fontId="2" fillId="18" borderId="2" xfId="0" applyFont="1" applyFill="1" applyBorder="1" applyAlignment="1">
      <alignment vertical="center"/>
    </xf>
    <xf numFmtId="0" fontId="44" fillId="17" borderId="2" xfId="0" applyFont="1" applyFill="1" applyBorder="1" applyAlignment="1">
      <alignment vertical="center" wrapText="1"/>
    </xf>
    <xf numFmtId="0" fontId="44" fillId="17" borderId="3" xfId="0" applyFont="1" applyFill="1" applyBorder="1" applyAlignment="1">
      <alignment vertical="center"/>
    </xf>
    <xf numFmtId="0" fontId="44" fillId="18" borderId="3" xfId="0" applyFont="1" applyFill="1" applyBorder="1" applyAlignment="1">
      <alignment vertical="center"/>
    </xf>
    <xf numFmtId="0" fontId="44" fillId="27" borderId="3" xfId="0" applyFont="1" applyFill="1" applyBorder="1" applyAlignment="1">
      <alignment vertical="center"/>
    </xf>
    <xf numFmtId="0" fontId="44" fillId="27" borderId="3" xfId="0" applyFont="1" applyFill="1" applyBorder="1" applyAlignment="1">
      <alignment vertical="center" wrapText="1"/>
    </xf>
    <xf numFmtId="0" fontId="2" fillId="18" borderId="3" xfId="0" applyFont="1" applyFill="1" applyBorder="1" applyAlignment="1">
      <alignment vertical="center"/>
    </xf>
    <xf numFmtId="0" fontId="44" fillId="20" borderId="3" xfId="0" applyFont="1" applyFill="1" applyBorder="1" applyAlignment="1">
      <alignment vertical="center"/>
    </xf>
    <xf numFmtId="0" fontId="44" fillId="21" borderId="3" xfId="0" applyFont="1" applyFill="1" applyBorder="1" applyAlignment="1">
      <alignment vertical="center"/>
    </xf>
    <xf numFmtId="0" fontId="44" fillId="22" borderId="3" xfId="0" applyFont="1" applyFill="1" applyBorder="1" applyAlignment="1">
      <alignment vertical="center"/>
    </xf>
    <xf numFmtId="0" fontId="2" fillId="0" borderId="2" xfId="0" applyFont="1" applyBorder="1" applyAlignment="1">
      <alignment horizontal="left" vertical="center"/>
    </xf>
    <xf numFmtId="0" fontId="41" fillId="17" borderId="2" xfId="0" applyFont="1" applyFill="1" applyBorder="1" applyAlignment="1">
      <alignment horizontal="left" vertical="center"/>
    </xf>
    <xf numFmtId="0" fontId="44" fillId="18" borderId="4" xfId="0" applyFont="1" applyFill="1" applyBorder="1" applyAlignment="1">
      <alignment vertical="center"/>
    </xf>
    <xf numFmtId="0" fontId="44" fillId="17" borderId="4" xfId="0" applyFont="1" applyFill="1" applyBorder="1" applyAlignment="1">
      <alignment vertical="center"/>
    </xf>
    <xf numFmtId="0" fontId="2" fillId="18" borderId="4" xfId="0" applyFont="1" applyFill="1" applyBorder="1" applyAlignment="1">
      <alignment vertical="center"/>
    </xf>
    <xf numFmtId="0" fontId="44" fillId="20" borderId="4" xfId="0" applyFont="1" applyFill="1" applyBorder="1" applyAlignment="1">
      <alignment vertical="center"/>
    </xf>
    <xf numFmtId="0" fontId="44" fillId="27" borderId="0" xfId="0" applyFont="1" applyFill="1" applyAlignment="1">
      <alignment vertical="center"/>
    </xf>
    <xf numFmtId="0" fontId="44" fillId="21" borderId="0" xfId="0" applyFont="1" applyFill="1" applyAlignment="1">
      <alignment vertical="center"/>
    </xf>
    <xf numFmtId="0" fontId="44" fillId="22" borderId="0" xfId="0" applyFont="1" applyFill="1" applyAlignment="1">
      <alignment vertical="center"/>
    </xf>
    <xf numFmtId="0" fontId="41" fillId="0" borderId="0" xfId="0" applyFont="1" applyAlignment="1">
      <alignment horizontal="left" vertical="center"/>
    </xf>
    <xf numFmtId="0" fontId="17" fillId="19" borderId="1" xfId="0" applyFont="1" applyFill="1" applyBorder="1" applyAlignment="1">
      <alignment horizontal="left" vertical="center"/>
    </xf>
    <xf numFmtId="0" fontId="2" fillId="0" borderId="0" xfId="0" applyFont="1" applyAlignment="1">
      <alignment vertical="top"/>
    </xf>
    <xf numFmtId="0" fontId="2" fillId="0" borderId="0" xfId="0" applyFont="1" applyAlignment="1">
      <alignment vertical="top" wrapText="1"/>
    </xf>
    <xf numFmtId="0" fontId="41" fillId="18" borderId="2" xfId="0" applyFont="1" applyFill="1" applyBorder="1" applyAlignment="1">
      <alignment horizontal="left" vertical="center"/>
    </xf>
    <xf numFmtId="0" fontId="2" fillId="0" borderId="3" xfId="0" applyFont="1" applyBorder="1" applyAlignment="1">
      <alignment horizontal="left" vertical="center"/>
    </xf>
    <xf numFmtId="0" fontId="41" fillId="18" borderId="42" xfId="0" applyFont="1" applyFill="1" applyBorder="1" applyAlignment="1">
      <alignment horizontal="left" vertical="center"/>
    </xf>
    <xf numFmtId="0" fontId="41" fillId="18" borderId="43" xfId="0" applyFont="1" applyFill="1" applyBorder="1" applyAlignment="1">
      <alignment horizontal="left" vertical="center"/>
    </xf>
    <xf numFmtId="0" fontId="41" fillId="18" borderId="44" xfId="0" applyFont="1" applyFill="1" applyBorder="1" applyAlignment="1">
      <alignment horizontal="left" vertical="center"/>
    </xf>
    <xf numFmtId="0" fontId="41" fillId="17" borderId="6" xfId="0" applyFont="1" applyFill="1" applyBorder="1" applyAlignment="1">
      <alignment horizontal="left" vertical="center"/>
    </xf>
    <xf numFmtId="0" fontId="2" fillId="0" borderId="9" xfId="0" applyFont="1" applyBorder="1" applyAlignment="1">
      <alignment horizontal="left" vertical="center"/>
    </xf>
    <xf numFmtId="0" fontId="41" fillId="18" borderId="36" xfId="0" applyFont="1" applyFill="1" applyBorder="1" applyAlignment="1">
      <alignment horizontal="left" vertical="center"/>
    </xf>
    <xf numFmtId="0" fontId="41" fillId="18" borderId="37" xfId="0" applyFont="1" applyFill="1" applyBorder="1" applyAlignment="1">
      <alignment horizontal="left" vertical="center"/>
    </xf>
    <xf numFmtId="0" fontId="41" fillId="18" borderId="38" xfId="0" applyFont="1" applyFill="1" applyBorder="1" applyAlignment="1">
      <alignment horizontal="left" vertical="center"/>
    </xf>
    <xf numFmtId="0" fontId="41" fillId="18" borderId="45" xfId="0" applyFont="1" applyFill="1" applyBorder="1" applyAlignment="1">
      <alignment horizontal="left" vertical="center"/>
    </xf>
    <xf numFmtId="0" fontId="41" fillId="18" borderId="46" xfId="0" applyFont="1" applyFill="1" applyBorder="1" applyAlignment="1">
      <alignment horizontal="left" vertical="center"/>
    </xf>
    <xf numFmtId="0" fontId="41" fillId="18" borderId="39" xfId="0" applyFont="1" applyFill="1" applyBorder="1" applyAlignment="1">
      <alignment horizontal="left" vertical="center"/>
    </xf>
    <xf numFmtId="0" fontId="41" fillId="18" borderId="40" xfId="0" applyFont="1" applyFill="1" applyBorder="1" applyAlignment="1">
      <alignment horizontal="left" vertical="center"/>
    </xf>
    <xf numFmtId="0" fontId="41" fillId="18" borderId="41" xfId="0" applyFont="1" applyFill="1" applyBorder="1" applyAlignment="1">
      <alignment horizontal="left" vertical="center"/>
    </xf>
    <xf numFmtId="0" fontId="17" fillId="0" borderId="2"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17" fillId="0" borderId="38" xfId="0" applyFont="1" applyBorder="1" applyAlignment="1">
      <alignment horizontal="left" vertical="center"/>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39" xfId="0" applyFont="1" applyBorder="1" applyAlignment="1">
      <alignment horizontal="left" vertical="center"/>
    </xf>
    <xf numFmtId="0" fontId="17" fillId="0" borderId="40" xfId="0" applyFont="1" applyBorder="1" applyAlignment="1">
      <alignment horizontal="left" vertical="center"/>
    </xf>
    <xf numFmtId="0" fontId="17" fillId="0" borderId="41" xfId="0" applyFont="1" applyBorder="1" applyAlignment="1">
      <alignment horizontal="left" vertical="center"/>
    </xf>
    <xf numFmtId="0" fontId="41" fillId="20" borderId="2" xfId="0" applyFont="1" applyFill="1" applyBorder="1" applyAlignment="1">
      <alignment horizontal="left" vertical="center"/>
    </xf>
    <xf numFmtId="0" fontId="2" fillId="0" borderId="4" xfId="0" applyFont="1" applyBorder="1" applyAlignment="1">
      <alignment horizontal="left" vertical="center"/>
    </xf>
    <xf numFmtId="0" fontId="41" fillId="20" borderId="19" xfId="0" applyFont="1" applyFill="1" applyBorder="1" applyAlignment="1">
      <alignment horizontal="left" vertical="center"/>
    </xf>
    <xf numFmtId="0" fontId="17" fillId="19" borderId="2" xfId="0" applyFont="1" applyFill="1" applyBorder="1" applyAlignment="1">
      <alignment horizontal="left" vertical="center"/>
    </xf>
    <xf numFmtId="0" fontId="2" fillId="0" borderId="6" xfId="0" applyFont="1" applyBorder="1" applyAlignment="1">
      <alignment horizontal="left" vertical="center"/>
    </xf>
    <xf numFmtId="0" fontId="17" fillId="19" borderId="36" xfId="0" applyFont="1" applyFill="1" applyBorder="1" applyAlignment="1">
      <alignment horizontal="left" vertical="center"/>
    </xf>
    <xf numFmtId="0" fontId="17" fillId="19" borderId="37" xfId="0" applyFont="1" applyFill="1" applyBorder="1" applyAlignment="1">
      <alignment horizontal="left" vertical="center"/>
    </xf>
    <xf numFmtId="0" fontId="17" fillId="19" borderId="38" xfId="0" applyFont="1" applyFill="1" applyBorder="1" applyAlignment="1">
      <alignment horizontal="left" vertical="center"/>
    </xf>
    <xf numFmtId="0" fontId="17" fillId="19" borderId="39" xfId="0" applyFont="1" applyFill="1" applyBorder="1" applyAlignment="1">
      <alignment horizontal="left" vertical="center"/>
    </xf>
    <xf numFmtId="0" fontId="17" fillId="19" borderId="40" xfId="0" applyFont="1" applyFill="1" applyBorder="1" applyAlignment="1">
      <alignment horizontal="left" vertical="center"/>
    </xf>
    <xf numFmtId="0" fontId="17" fillId="19" borderId="41" xfId="0" applyFont="1" applyFill="1" applyBorder="1" applyAlignment="1">
      <alignment horizontal="left" vertical="center"/>
    </xf>
    <xf numFmtId="0" fontId="41" fillId="17" borderId="36" xfId="0" applyFont="1" applyFill="1" applyBorder="1" applyAlignment="1">
      <alignment horizontal="left" vertical="center"/>
    </xf>
    <xf numFmtId="0" fontId="41" fillId="17" borderId="38" xfId="0" applyFont="1" applyFill="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41" fillId="17" borderId="45" xfId="0" applyFont="1" applyFill="1" applyBorder="1" applyAlignment="1">
      <alignment horizontal="left" vertical="center"/>
    </xf>
    <xf numFmtId="0" fontId="41" fillId="17" borderId="46" xfId="0" applyFont="1" applyFill="1" applyBorder="1" applyAlignment="1">
      <alignment horizontal="left" vertical="center"/>
    </xf>
    <xf numFmtId="0" fontId="41" fillId="17" borderId="39" xfId="0" applyFont="1" applyFill="1" applyBorder="1" applyAlignment="1">
      <alignment horizontal="left" vertical="center"/>
    </xf>
    <xf numFmtId="0" fontId="50" fillId="0" borderId="0" xfId="0" applyFont="1" applyAlignment="1">
      <alignment vertical="top" wrapText="1"/>
    </xf>
    <xf numFmtId="0" fontId="12" fillId="0" borderId="0" xfId="0" applyFont="1" applyAlignment="1">
      <alignment vertical="top" wrapText="1"/>
    </xf>
    <xf numFmtId="0" fontId="49" fillId="0" borderId="0" xfId="0" applyFont="1" applyAlignment="1">
      <alignment horizontal="left" vertical="top" wrapText="1"/>
    </xf>
    <xf numFmtId="0" fontId="27" fillId="0" borderId="0" xfId="0" applyFont="1" applyAlignment="1">
      <alignment vertical="top" wrapText="1"/>
    </xf>
    <xf numFmtId="0" fontId="21" fillId="0" borderId="0" xfId="0" applyFont="1" applyAlignment="1">
      <alignment vertical="top" wrapText="1"/>
    </xf>
    <xf numFmtId="4" fontId="17" fillId="0" borderId="1" xfId="0" applyNumberFormat="1" applyFont="1" applyBorder="1" applyAlignment="1">
      <alignment vertical="top"/>
    </xf>
    <xf numFmtId="2" fontId="17" fillId="0" borderId="1" xfId="0" applyNumberFormat="1" applyFont="1" applyBorder="1" applyAlignment="1">
      <alignment vertical="top"/>
    </xf>
    <xf numFmtId="10" fontId="17" fillId="0" borderId="1" xfId="0" applyNumberFormat="1" applyFont="1" applyBorder="1" applyAlignment="1">
      <alignment vertical="top"/>
    </xf>
    <xf numFmtId="175" fontId="17" fillId="0" borderId="1" xfId="0" applyNumberFormat="1" applyFont="1" applyBorder="1" applyAlignment="1">
      <alignment vertical="top"/>
    </xf>
    <xf numFmtId="3" fontId="17" fillId="0" borderId="1" xfId="0" applyNumberFormat="1" applyFont="1" applyBorder="1" applyAlignment="1">
      <alignment vertical="top"/>
    </xf>
    <xf numFmtId="10" fontId="17" fillId="0" borderId="1" xfId="1" applyNumberFormat="1" applyFont="1" applyFill="1" applyBorder="1" applyAlignment="1">
      <alignment vertical="top"/>
    </xf>
    <xf numFmtId="49" fontId="17" fillId="0" borderId="1" xfId="0" applyNumberFormat="1" applyFont="1" applyBorder="1" applyAlignment="1">
      <alignment vertical="top"/>
    </xf>
    <xf numFmtId="49" fontId="55" fillId="33" borderId="1" xfId="9" applyNumberFormat="1" applyBorder="1" applyAlignment="1">
      <alignment horizontal="left" vertical="center"/>
    </xf>
    <xf numFmtId="10" fontId="17" fillId="0" borderId="1" xfId="0" applyNumberFormat="1" applyFont="1" applyBorder="1"/>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9" fillId="9" borderId="2" xfId="0" applyFont="1" applyFill="1" applyBorder="1" applyAlignment="1">
      <alignment horizontal="left" vertical="center"/>
    </xf>
    <xf numFmtId="0" fontId="9" fillId="9" borderId="3" xfId="0" applyFont="1" applyFill="1" applyBorder="1" applyAlignment="1">
      <alignment horizontal="left" vertical="center"/>
    </xf>
    <xf numFmtId="0" fontId="9" fillId="9" borderId="2" xfId="0" applyFont="1" applyFill="1" applyBorder="1" applyAlignment="1">
      <alignment horizontal="left" vertical="center" wrapText="1"/>
    </xf>
    <xf numFmtId="0" fontId="9" fillId="9" borderId="3" xfId="0" applyFont="1" applyFill="1" applyBorder="1" applyAlignment="1">
      <alignment horizontal="left" vertical="center" wrapText="1"/>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3" xfId="0" applyFont="1" applyFill="1" applyBorder="1" applyAlignment="1">
      <alignment horizontal="center" vertical="center"/>
    </xf>
    <xf numFmtId="0" fontId="21" fillId="2" borderId="4"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4" fillId="9" borderId="2" xfId="0" applyFont="1" applyFill="1" applyBorder="1" applyAlignment="1">
      <alignment horizontal="left" vertical="top" wrapText="1"/>
    </xf>
    <xf numFmtId="0" fontId="4" fillId="9" borderId="4" xfId="0" applyFont="1" applyFill="1" applyBorder="1" applyAlignment="1">
      <alignment horizontal="left" vertical="top" wrapText="1"/>
    </xf>
    <xf numFmtId="0" fontId="4" fillId="9" borderId="3" xfId="0" applyFont="1" applyFill="1" applyBorder="1" applyAlignment="1">
      <alignment horizontal="left" vertical="top" wrapText="1"/>
    </xf>
    <xf numFmtId="0" fontId="4" fillId="9" borderId="0" xfId="0" applyFont="1" applyFill="1" applyAlignment="1">
      <alignment horizontal="left" vertical="top" wrapText="1"/>
    </xf>
    <xf numFmtId="0" fontId="4" fillId="9" borderId="13" xfId="0" applyFont="1" applyFill="1" applyBorder="1" applyAlignment="1">
      <alignment horizontal="left" vertical="top" wrapText="1"/>
    </xf>
    <xf numFmtId="0" fontId="4" fillId="9" borderId="10" xfId="0" applyFont="1" applyFill="1" applyBorder="1" applyAlignment="1">
      <alignment horizontal="left" vertical="top" wrapText="1"/>
    </xf>
    <xf numFmtId="0" fontId="4" fillId="9" borderId="11" xfId="0" applyFont="1" applyFill="1" applyBorder="1" applyAlignment="1">
      <alignment horizontal="left" vertical="top" wrapText="1"/>
    </xf>
    <xf numFmtId="0" fontId="9" fillId="9" borderId="12" xfId="0" applyFont="1" applyFill="1" applyBorder="1" applyAlignment="1">
      <alignment horizontal="left" vertical="top" wrapText="1"/>
    </xf>
    <xf numFmtId="0" fontId="9" fillId="9" borderId="9" xfId="0" applyFont="1" applyFill="1" applyBorder="1" applyAlignment="1">
      <alignment horizontal="left" vertical="top" wrapText="1"/>
    </xf>
    <xf numFmtId="0" fontId="23" fillId="6" borderId="2"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35" fillId="2" borderId="2"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3" xfId="0" applyFont="1" applyFill="1" applyBorder="1" applyAlignment="1">
      <alignment horizontal="center" vertical="center"/>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2" fillId="0" borderId="0" xfId="0" applyFont="1" applyAlignment="1">
      <alignment horizontal="center"/>
    </xf>
    <xf numFmtId="164" fontId="17" fillId="0" borderId="1" xfId="0" applyNumberFormat="1" applyFont="1" applyFill="1" applyBorder="1" applyAlignment="1">
      <alignment horizontal="left" vertical="top"/>
    </xf>
    <xf numFmtId="0" fontId="17" fillId="0" borderId="1" xfId="0" applyFont="1" applyFill="1" applyBorder="1" applyAlignment="1">
      <alignment horizontal="left" vertical="top"/>
    </xf>
    <xf numFmtId="2" fontId="17" fillId="0" borderId="1" xfId="0" applyNumberFormat="1" applyFont="1" applyFill="1" applyBorder="1" applyAlignment="1">
      <alignment horizontal="left" vertical="top"/>
    </xf>
    <xf numFmtId="49" fontId="17" fillId="0" borderId="1" xfId="0" applyNumberFormat="1" applyFont="1" applyFill="1" applyBorder="1" applyAlignment="1">
      <alignment horizontal="left" vertical="top"/>
    </xf>
    <xf numFmtId="1" fontId="17" fillId="0" borderId="1" xfId="0" applyNumberFormat="1" applyFont="1" applyFill="1" applyBorder="1" applyAlignment="1">
      <alignment horizontal="left" vertical="top"/>
    </xf>
    <xf numFmtId="49" fontId="17" fillId="0" borderId="1" xfId="0" applyNumberFormat="1" applyFont="1" applyFill="1" applyBorder="1" applyAlignment="1">
      <alignment horizontal="left" vertical="top" wrapText="1"/>
    </xf>
    <xf numFmtId="10" fontId="17" fillId="0" borderId="1" xfId="0" applyNumberFormat="1" applyFont="1" applyFill="1" applyBorder="1" applyAlignment="1">
      <alignment horizontal="left" vertical="top"/>
    </xf>
    <xf numFmtId="175" fontId="17" fillId="0" borderId="1" xfId="0" applyNumberFormat="1" applyFont="1" applyFill="1" applyBorder="1" applyAlignment="1">
      <alignment horizontal="left" vertical="top"/>
    </xf>
    <xf numFmtId="176" fontId="17" fillId="0" borderId="1" xfId="0" applyNumberFormat="1" applyFont="1" applyFill="1" applyBorder="1" applyAlignment="1">
      <alignment horizontal="left" vertical="top"/>
    </xf>
    <xf numFmtId="0" fontId="0" fillId="0" borderId="0" xfId="0" applyFill="1" applyAlignment="1">
      <alignment horizontal="left" vertical="top"/>
    </xf>
    <xf numFmtId="164" fontId="17" fillId="0" borderId="0" xfId="0" applyNumberFormat="1" applyFont="1" applyFill="1" applyAlignment="1">
      <alignment horizontal="left" vertical="top"/>
    </xf>
    <xf numFmtId="0" fontId="17" fillId="0" borderId="0" xfId="0" applyFont="1" applyFill="1" applyAlignment="1">
      <alignment horizontal="left" vertical="top"/>
    </xf>
    <xf numFmtId="165" fontId="17" fillId="0" borderId="0" xfId="0" applyNumberFormat="1" applyFont="1" applyFill="1" applyAlignment="1">
      <alignment horizontal="left" vertical="top"/>
    </xf>
    <xf numFmtId="166" fontId="17" fillId="0" borderId="0" xfId="0" applyNumberFormat="1" applyFont="1" applyFill="1" applyAlignment="1">
      <alignment horizontal="left" vertical="top"/>
    </xf>
    <xf numFmtId="167" fontId="17" fillId="0" borderId="0" xfId="0" applyNumberFormat="1" applyFont="1" applyFill="1" applyAlignment="1">
      <alignment horizontal="left" vertical="top"/>
    </xf>
    <xf numFmtId="168" fontId="17" fillId="0" borderId="0" xfId="0" applyNumberFormat="1" applyFont="1" applyFill="1" applyAlignment="1">
      <alignment horizontal="left" vertical="top"/>
    </xf>
    <xf numFmtId="1" fontId="17" fillId="0" borderId="0" xfId="0" applyNumberFormat="1" applyFont="1" applyFill="1" applyAlignment="1">
      <alignment horizontal="left" vertical="top"/>
    </xf>
    <xf numFmtId="169" fontId="17" fillId="0" borderId="0" xfId="0" applyNumberFormat="1" applyFont="1" applyFill="1" applyAlignment="1">
      <alignment horizontal="left" vertical="top"/>
    </xf>
    <xf numFmtId="4" fontId="17" fillId="0" borderId="1" xfId="0" applyNumberFormat="1" applyFont="1" applyFill="1" applyBorder="1" applyAlignment="1">
      <alignment horizontal="left" vertical="top"/>
    </xf>
    <xf numFmtId="165" fontId="17" fillId="0" borderId="1" xfId="0" applyNumberFormat="1" applyFont="1" applyFill="1" applyBorder="1" applyAlignment="1">
      <alignment horizontal="left" vertical="top"/>
    </xf>
    <xf numFmtId="177" fontId="17" fillId="0" borderId="1" xfId="0" applyNumberFormat="1" applyFont="1" applyFill="1" applyBorder="1" applyAlignment="1">
      <alignment horizontal="left" vertical="top"/>
    </xf>
    <xf numFmtId="49" fontId="56" fillId="0" borderId="1" xfId="8" applyNumberFormat="1" applyFont="1" applyFill="1" applyBorder="1" applyAlignment="1">
      <alignment horizontal="left" vertical="top"/>
    </xf>
    <xf numFmtId="0" fontId="0" fillId="0" borderId="1" xfId="0" applyFill="1" applyBorder="1"/>
    <xf numFmtId="0" fontId="0" fillId="0" borderId="0" xfId="0" applyFill="1"/>
    <xf numFmtId="2" fontId="0" fillId="0" borderId="1" xfId="0" applyNumberFormat="1" applyFill="1" applyBorder="1"/>
    <xf numFmtId="2" fontId="17" fillId="0" borderId="0" xfId="4" applyNumberFormat="1" applyFont="1"/>
    <xf numFmtId="1" fontId="0" fillId="0" borderId="1" xfId="0" applyNumberFormat="1" applyFill="1" applyBorder="1"/>
    <xf numFmtId="2" fontId="17" fillId="0" borderId="1" xfId="0" applyNumberFormat="1" applyFont="1" applyFill="1" applyBorder="1"/>
    <xf numFmtId="164" fontId="17" fillId="10" borderId="1" xfId="0" applyNumberFormat="1" applyFont="1" applyFill="1" applyBorder="1" applyAlignment="1">
      <alignment horizontal="left" vertical="top"/>
    </xf>
    <xf numFmtId="174" fontId="17" fillId="0" borderId="1" xfId="0" applyNumberFormat="1" applyFont="1" applyFill="1" applyBorder="1" applyAlignment="1">
      <alignment vertical="top"/>
    </xf>
    <xf numFmtId="0" fontId="17" fillId="0" borderId="1" xfId="0" applyFont="1" applyFill="1" applyBorder="1"/>
    <xf numFmtId="10" fontId="0" fillId="0" borderId="1" xfId="0" applyNumberFormat="1" applyFill="1" applyBorder="1"/>
    <xf numFmtId="164" fontId="17" fillId="10" borderId="0" xfId="0" applyNumberFormat="1" applyFont="1" applyFill="1" applyAlignment="1">
      <alignment horizontal="left" vertical="top"/>
    </xf>
    <xf numFmtId="2" fontId="17" fillId="0" borderId="0" xfId="4" applyNumberFormat="1" applyFont="1" applyFill="1"/>
    <xf numFmtId="2" fontId="17" fillId="0" borderId="0" xfId="0" applyNumberFormat="1" applyFont="1" applyFill="1" applyAlignment="1">
      <alignment wrapText="1"/>
    </xf>
    <xf numFmtId="0" fontId="17" fillId="0" borderId="1" xfId="0" applyFont="1" applyFill="1" applyBorder="1" applyAlignment="1">
      <alignment vertical="top"/>
    </xf>
    <xf numFmtId="4" fontId="17" fillId="0" borderId="1" xfId="0" applyNumberFormat="1" applyFont="1" applyFill="1" applyBorder="1" applyAlignment="1">
      <alignment vertical="top"/>
    </xf>
    <xf numFmtId="2" fontId="17" fillId="0" borderId="1" xfId="0" applyNumberFormat="1" applyFont="1" applyFill="1" applyBorder="1" applyAlignment="1">
      <alignment vertical="top"/>
    </xf>
    <xf numFmtId="49" fontId="17" fillId="0" borderId="1" xfId="0" applyNumberFormat="1" applyFont="1" applyFill="1" applyBorder="1" applyAlignment="1">
      <alignment vertical="top"/>
    </xf>
    <xf numFmtId="10" fontId="0" fillId="0" borderId="1" xfId="0" applyNumberFormat="1" applyFill="1" applyBorder="1" applyAlignment="1">
      <alignment vertical="top"/>
    </xf>
    <xf numFmtId="1" fontId="17" fillId="0" borderId="1" xfId="0" applyNumberFormat="1" applyFont="1" applyFill="1" applyBorder="1" applyAlignment="1">
      <alignment vertical="top"/>
    </xf>
    <xf numFmtId="175" fontId="17" fillId="0" borderId="1" xfId="0" applyNumberFormat="1" applyFont="1" applyFill="1" applyBorder="1" applyAlignment="1">
      <alignment vertical="top"/>
    </xf>
    <xf numFmtId="10" fontId="17" fillId="0" borderId="1" xfId="0" applyNumberFormat="1" applyFont="1" applyFill="1" applyBorder="1" applyAlignment="1">
      <alignment vertical="top"/>
    </xf>
    <xf numFmtId="3" fontId="17" fillId="0" borderId="1" xfId="0" applyNumberFormat="1" applyFont="1" applyFill="1" applyBorder="1" applyAlignment="1">
      <alignment vertical="top"/>
    </xf>
    <xf numFmtId="0" fontId="11" fillId="0" borderId="0" xfId="0" applyFont="1" applyFill="1" applyAlignment="1">
      <alignment horizontal="left"/>
    </xf>
    <xf numFmtId="0" fontId="11" fillId="0" borderId="0" xfId="0" applyFont="1" applyFill="1"/>
  </cellXfs>
  <cellStyles count="12">
    <cellStyle name="Comma" xfId="7" builtinId="3"/>
    <cellStyle name="Comma 2" xfId="4" xr:uid="{67F12055-96EC-4F01-AEB1-51BBD5D36BA9}"/>
    <cellStyle name="Comma 2 2" xfId="5" xr:uid="{A6268D65-7919-4AC2-999B-417EBC1FF26D}"/>
    <cellStyle name="Comma 2 2 2" xfId="10" xr:uid="{85858080-A7DA-45C8-913E-E2BE99595D36}"/>
    <cellStyle name="Comma 3" xfId="11" xr:uid="{B295B3C3-02B7-4225-9543-11939DB6216E}"/>
    <cellStyle name="Good" xfId="9" builtinId="26"/>
    <cellStyle name="Hyperlink" xfId="8" builtinId="8"/>
    <cellStyle name="Normal" xfId="0" builtinId="0"/>
    <cellStyle name="Normal 2" xfId="2" xr:uid="{C07413D8-4965-47D7-AD17-970291CC709A}"/>
    <cellStyle name="Normal 2 10 2 2" xfId="6" xr:uid="{C2429813-3C0F-4432-ABF4-E9CDA6E92EAD}"/>
    <cellStyle name="Normal 3" xfId="3" xr:uid="{7D6057E0-2E9A-4389-95AC-E5A480F37353}"/>
    <cellStyle name="Percent" xfId="1" builtinId="5"/>
  </cellStyles>
  <dxfs count="0"/>
  <tableStyles count="0" defaultTableStyle="TableStyleMedium2" defaultPivotStyle="PivotStyleLight16"/>
  <colors>
    <mruColors>
      <color rgb="FFFF00FF"/>
      <color rgb="FF66FF33"/>
      <color rgb="FF0077C0"/>
      <color rgb="FF0000FA"/>
      <color rgb="FF33CC33"/>
      <color rgb="FFE0E6F4"/>
      <color rgb="FFDEE7EA"/>
      <color rgb="FFF7FBFF"/>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image" Target="cid:image014.png@01D8A296.4C9D4900" TargetMode="External"/><Relationship Id="rId3" Type="http://schemas.openxmlformats.org/officeDocument/2006/relationships/image" Target="../media/image4.png"/><Relationship Id="rId7" Type="http://schemas.openxmlformats.org/officeDocument/2006/relationships/image" Target="../media/image6.png"/><Relationship Id="rId2" Type="http://schemas.openxmlformats.org/officeDocument/2006/relationships/image" Target="cid:image001.png@01D8A296.4C9D4900" TargetMode="External"/><Relationship Id="rId1" Type="http://schemas.openxmlformats.org/officeDocument/2006/relationships/image" Target="../media/image3.png"/><Relationship Id="rId6" Type="http://schemas.openxmlformats.org/officeDocument/2006/relationships/image" Target="cid:image012.png@01D8A296.4C9D4900" TargetMode="External"/><Relationship Id="rId11" Type="http://schemas.openxmlformats.org/officeDocument/2006/relationships/image" Target="../media/image8.png"/><Relationship Id="rId5" Type="http://schemas.openxmlformats.org/officeDocument/2006/relationships/image" Target="../media/image5.png"/><Relationship Id="rId10" Type="http://schemas.openxmlformats.org/officeDocument/2006/relationships/image" Target="cid:image016.png@01D8A296.4C9D4900" TargetMode="External"/><Relationship Id="rId4" Type="http://schemas.openxmlformats.org/officeDocument/2006/relationships/image" Target="cid:image009.png@01D8A296.4C9D4900" TargetMode="External"/><Relationship Id="rId9"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713257" y="8113004"/>
          <a:ext cx="2683424" cy="3813854"/>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101601</xdr:colOff>
      <xdr:row>43</xdr:row>
      <xdr:rowOff>723901</xdr:rowOff>
    </xdr:from>
    <xdr:to>
      <xdr:col>25</xdr:col>
      <xdr:colOff>2463801</xdr:colOff>
      <xdr:row>43</xdr:row>
      <xdr:rowOff>1447801</xdr:rowOff>
    </xdr:to>
    <xdr:pic>
      <xdr:nvPicPr>
        <xdr:cNvPr id="2" name="Picture 1">
          <a:extLst>
            <a:ext uri="{FF2B5EF4-FFF2-40B4-BE49-F238E27FC236}">
              <a16:creationId xmlns:a16="http://schemas.microsoft.com/office/drawing/2014/main" id="{25A90808-3736-492B-84FB-6F50B3511C7C}"/>
            </a:ext>
          </a:extLst>
        </xdr:cNvPr>
        <xdr:cNvPicPr>
          <a:picLocks noChangeAspect="1"/>
        </xdr:cNvPicPr>
      </xdr:nvPicPr>
      <xdr:blipFill>
        <a:blip xmlns:r="http://schemas.openxmlformats.org/officeDocument/2006/relationships" r:embed="rId1"/>
        <a:stretch>
          <a:fillRect/>
        </a:stretch>
      </xdr:blipFill>
      <xdr:spPr>
        <a:xfrm>
          <a:off x="14966951" y="24568151"/>
          <a:ext cx="2362200" cy="723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161925</xdr:colOff>
      <xdr:row>176</xdr:row>
      <xdr:rowOff>152400</xdr:rowOff>
    </xdr:from>
    <xdr:to>
      <xdr:col>29</xdr:col>
      <xdr:colOff>504825</xdr:colOff>
      <xdr:row>178</xdr:row>
      <xdr:rowOff>1009650</xdr:rowOff>
    </xdr:to>
    <xdr:sp macro="" textlink="">
      <xdr:nvSpPr>
        <xdr:cNvPr id="2" name="TextBox 1">
          <a:extLst>
            <a:ext uri="{FF2B5EF4-FFF2-40B4-BE49-F238E27FC236}">
              <a16:creationId xmlns:a16="http://schemas.microsoft.com/office/drawing/2014/main" id="{BF4CC6A6-6976-4D95-8D80-E060FDB24B24}"/>
            </a:ext>
          </a:extLst>
        </xdr:cNvPr>
        <xdr:cNvSpPr txBox="1"/>
      </xdr:nvSpPr>
      <xdr:spPr>
        <a:xfrm>
          <a:off x="36661725" y="143865600"/>
          <a:ext cx="1619250" cy="2266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a:solidFill>
                <a:srgbClr val="FF0000"/>
              </a:solidFill>
            </a:rPr>
            <a:t>CondolidatedDataFile Bursa</a:t>
          </a:r>
          <a:r>
            <a:rPr lang="en-MY" sz="1100" baseline="0">
              <a:solidFill>
                <a:srgbClr val="FF0000"/>
              </a:solidFill>
            </a:rPr>
            <a:t> only contained 18.4.1, 18.4.2 and 18.4.3, but not (a) and (b).</a:t>
          </a:r>
        </a:p>
        <a:p>
          <a:endParaRPr lang="en-MY" sz="1100" baseline="0">
            <a:solidFill>
              <a:srgbClr val="FF0000"/>
            </a:solidFill>
          </a:endParaRPr>
        </a:p>
        <a:p>
          <a:r>
            <a:rPr lang="en-MY" sz="1100" baseline="0">
              <a:solidFill>
                <a:srgbClr val="FF0000"/>
              </a:solidFill>
            </a:rPr>
            <a:t>This is reported as single item.</a:t>
          </a:r>
          <a:endParaRPr lang="en-MY" sz="1100">
            <a:solidFill>
              <a:srgbClr val="FF0000"/>
            </a:solidFill>
          </a:endParaRPr>
        </a:p>
      </xdr:txBody>
    </xdr:sp>
    <xdr:clientData/>
  </xdr:twoCellAnchor>
  <xdr:twoCellAnchor>
    <xdr:from>
      <xdr:col>32</xdr:col>
      <xdr:colOff>161925</xdr:colOff>
      <xdr:row>176</xdr:row>
      <xdr:rowOff>152400</xdr:rowOff>
    </xdr:from>
    <xdr:to>
      <xdr:col>34</xdr:col>
      <xdr:colOff>504825</xdr:colOff>
      <xdr:row>178</xdr:row>
      <xdr:rowOff>1009650</xdr:rowOff>
    </xdr:to>
    <xdr:sp macro="" textlink="">
      <xdr:nvSpPr>
        <xdr:cNvPr id="3" name="TextBox 2">
          <a:extLst>
            <a:ext uri="{FF2B5EF4-FFF2-40B4-BE49-F238E27FC236}">
              <a16:creationId xmlns:a16="http://schemas.microsoft.com/office/drawing/2014/main" id="{5A477E87-6BE1-440A-92A6-D3306C557669}"/>
            </a:ext>
          </a:extLst>
        </xdr:cNvPr>
        <xdr:cNvSpPr txBox="1"/>
      </xdr:nvSpPr>
      <xdr:spPr>
        <a:xfrm>
          <a:off x="36658550" y="143865600"/>
          <a:ext cx="1619250" cy="2266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a:solidFill>
                <a:srgbClr val="FF0000"/>
              </a:solidFill>
            </a:rPr>
            <a:t>CondolidatedDataFile template</a:t>
          </a:r>
          <a:r>
            <a:rPr lang="en-MY" sz="1100" baseline="0">
              <a:solidFill>
                <a:srgbClr val="FF0000"/>
              </a:solidFill>
            </a:rPr>
            <a:t> only contained 18.4.1, 18.4.2 and 18.4.3, but not (a) and (b).</a:t>
          </a:r>
        </a:p>
        <a:p>
          <a:endParaRPr lang="en-MY" sz="1100" baseline="0">
            <a:solidFill>
              <a:srgbClr val="FF0000"/>
            </a:solidFill>
          </a:endParaRPr>
        </a:p>
        <a:p>
          <a:r>
            <a:rPr lang="en-MY" sz="1100" baseline="0">
              <a:solidFill>
                <a:srgbClr val="FF0000"/>
              </a:solidFill>
            </a:rPr>
            <a:t>This is reported as single item.</a:t>
          </a:r>
          <a:endParaRPr lang="en-MY"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12</xdr:row>
      <xdr:rowOff>28575</xdr:rowOff>
    </xdr:from>
    <xdr:to>
      <xdr:col>0</xdr:col>
      <xdr:colOff>5629275</xdr:colOff>
      <xdr:row>14</xdr:row>
      <xdr:rowOff>0</xdr:rowOff>
    </xdr:to>
    <xdr:pic>
      <xdr:nvPicPr>
        <xdr:cNvPr id="2" name="Picture 2">
          <a:extLst>
            <a:ext uri="{FF2B5EF4-FFF2-40B4-BE49-F238E27FC236}">
              <a16:creationId xmlns:a16="http://schemas.microsoft.com/office/drawing/2014/main" id="{CCFFECE0-5491-4759-86E6-344181AF846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66700" y="2200275"/>
          <a:ext cx="53625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266700</xdr:colOff>
      <xdr:row>13</xdr:row>
      <xdr:rowOff>130175</xdr:rowOff>
    </xdr:from>
    <xdr:to>
      <xdr:col>0</xdr:col>
      <xdr:colOff>5629275</xdr:colOff>
      <xdr:row>15</xdr:row>
      <xdr:rowOff>101600</xdr:rowOff>
    </xdr:to>
    <xdr:pic>
      <xdr:nvPicPr>
        <xdr:cNvPr id="3" name="Picture 6">
          <a:extLst>
            <a:ext uri="{FF2B5EF4-FFF2-40B4-BE49-F238E27FC236}">
              <a16:creationId xmlns:a16="http://schemas.microsoft.com/office/drawing/2014/main" id="{E87A6CBA-04CB-422B-B935-EB870BA0CCE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66700" y="2482850"/>
          <a:ext cx="53625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835025</xdr:colOff>
      <xdr:row>23</xdr:row>
      <xdr:rowOff>139700</xdr:rowOff>
    </xdr:from>
    <xdr:to>
      <xdr:col>0</xdr:col>
      <xdr:colOff>6791325</xdr:colOff>
      <xdr:row>46</xdr:row>
      <xdr:rowOff>47625</xdr:rowOff>
    </xdr:to>
    <xdr:pic>
      <xdr:nvPicPr>
        <xdr:cNvPr id="4" name="Picture 3">
          <a:extLst>
            <a:ext uri="{FF2B5EF4-FFF2-40B4-BE49-F238E27FC236}">
              <a16:creationId xmlns:a16="http://schemas.microsoft.com/office/drawing/2014/main" id="{2E68B3D3-EAD3-4E03-9170-6BFF94A51856}"/>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835025" y="5054600"/>
          <a:ext cx="5956300" cy="407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56</xdr:row>
      <xdr:rowOff>158750</xdr:rowOff>
    </xdr:from>
    <xdr:to>
      <xdr:col>0</xdr:col>
      <xdr:colOff>8039100</xdr:colOff>
      <xdr:row>81</xdr:row>
      <xdr:rowOff>139700</xdr:rowOff>
    </xdr:to>
    <xdr:pic>
      <xdr:nvPicPr>
        <xdr:cNvPr id="5" name="Picture 3">
          <a:extLst>
            <a:ext uri="{FF2B5EF4-FFF2-40B4-BE49-F238E27FC236}">
              <a16:creationId xmlns:a16="http://schemas.microsoft.com/office/drawing/2014/main" id="{76C0D340-2334-45FC-A38F-8312BB0581E6}"/>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0" y="11236325"/>
          <a:ext cx="8039100" cy="450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82</xdr:row>
      <xdr:rowOff>92075</xdr:rowOff>
    </xdr:from>
    <xdr:to>
      <xdr:col>0</xdr:col>
      <xdr:colOff>8140700</xdr:colOff>
      <xdr:row>106</xdr:row>
      <xdr:rowOff>139700</xdr:rowOff>
    </xdr:to>
    <xdr:pic>
      <xdr:nvPicPr>
        <xdr:cNvPr id="6" name="Picture 4">
          <a:extLst>
            <a:ext uri="{FF2B5EF4-FFF2-40B4-BE49-F238E27FC236}">
              <a16:creationId xmlns:a16="http://schemas.microsoft.com/office/drawing/2014/main" id="{F10B23AD-6340-4663-B030-B265C017E571}"/>
            </a:ext>
          </a:extLst>
        </xdr:cNvPr>
        <xdr:cNvPicPr>
          <a:picLocks noChangeAspect="1" noChangeArrowheads="1"/>
        </xdr:cNvPicPr>
      </xdr:nvPicPr>
      <xdr:blipFill>
        <a:blip xmlns:r="http://schemas.openxmlformats.org/officeDocument/2006/relationships" r:embed="rId7" r:link="rId8">
          <a:extLst>
            <a:ext uri="{28A0092B-C50C-407E-A947-70E740481C1C}">
              <a14:useLocalDpi xmlns:a14="http://schemas.microsoft.com/office/drawing/2010/main" val="0"/>
            </a:ext>
          </a:extLst>
        </a:blip>
        <a:srcRect/>
        <a:stretch>
          <a:fillRect/>
        </a:stretch>
      </xdr:blipFill>
      <xdr:spPr bwMode="auto">
        <a:xfrm>
          <a:off x="0" y="15875000"/>
          <a:ext cx="8140700" cy="439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1168400</xdr:colOff>
      <xdr:row>113</xdr:row>
      <xdr:rowOff>142875</xdr:rowOff>
    </xdr:from>
    <xdr:to>
      <xdr:col>0</xdr:col>
      <xdr:colOff>3378200</xdr:colOff>
      <xdr:row>134</xdr:row>
      <xdr:rowOff>0</xdr:rowOff>
    </xdr:to>
    <xdr:pic>
      <xdr:nvPicPr>
        <xdr:cNvPr id="7" name="Picture 5">
          <a:extLst>
            <a:ext uri="{FF2B5EF4-FFF2-40B4-BE49-F238E27FC236}">
              <a16:creationId xmlns:a16="http://schemas.microsoft.com/office/drawing/2014/main" id="{ED21D768-82A5-4665-994C-C2F940C00770}"/>
            </a:ext>
          </a:extLst>
        </xdr:cNvPr>
        <xdr:cNvPicPr>
          <a:picLocks noChangeAspect="1" noChangeArrowheads="1"/>
        </xdr:cNvPicPr>
      </xdr:nvPicPr>
      <xdr:blipFill>
        <a:blip xmlns:r="http://schemas.openxmlformats.org/officeDocument/2006/relationships" r:embed="rId9" r:link="rId10" cstate="print">
          <a:extLst>
            <a:ext uri="{28A0092B-C50C-407E-A947-70E740481C1C}">
              <a14:useLocalDpi xmlns:a14="http://schemas.microsoft.com/office/drawing/2010/main" val="0"/>
            </a:ext>
          </a:extLst>
        </a:blip>
        <a:srcRect/>
        <a:stretch>
          <a:fillRect/>
        </a:stretch>
      </xdr:blipFill>
      <xdr:spPr bwMode="auto">
        <a:xfrm>
          <a:off x="1168400" y="16287750"/>
          <a:ext cx="2209800" cy="365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3448045</xdr:colOff>
      <xdr:row>33</xdr:row>
      <xdr:rowOff>149225</xdr:rowOff>
    </xdr:from>
    <xdr:to>
      <xdr:col>0</xdr:col>
      <xdr:colOff>7208340</xdr:colOff>
      <xdr:row>35</xdr:row>
      <xdr:rowOff>47625</xdr:rowOff>
    </xdr:to>
    <xdr:pic>
      <xdr:nvPicPr>
        <xdr:cNvPr id="8" name="Oval 20">
          <a:extLst>
            <a:ext uri="{FF2B5EF4-FFF2-40B4-BE49-F238E27FC236}">
              <a16:creationId xmlns:a16="http://schemas.microsoft.com/office/drawing/2014/main" id="{5FF15B83-EDC5-42DD-ACF2-95712151AAE6}"/>
            </a:ext>
          </a:extLst>
        </xdr:cNvPr>
        <xdr:cNvPicPr>
          <a:picLocks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448045" y="6873875"/>
          <a:ext cx="3760295" cy="260350"/>
        </a:xfrm>
        <a:prstGeom prst="rect">
          <a:avLst/>
        </a:prstGeom>
        <a:noFill/>
        <a:ln>
          <a:solidFill>
            <a:schemeClr val="accent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Uthaya Banoo Krishnan" id="{9B0724E3-BFBD-4B98-9789-10C72EF5F1E5}" userId="S::uthaya@bursamalaysia.com::9fa99646-6476-494b-982d-cd5bb592d7eb" providerId="AD"/>
  <person displayName="Salwana Mohd Amin" id="{7C1CE958-7C22-42B2-850B-9BC6F099C3E2}" userId="S::salwana@bursamalaysia.com::c3f29d27-91ad-45a5-9cca-c61b52bb6d9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7-27T01:19:01.59" personId="{7C1CE958-7C22-42B2-850B-9BC6F099C3E2}" id="{8A981B0D-CE2C-417B-ADCE-5EDC6ED21152}">
    <text>CCP12_PQD_Template_20211028_v1_BMSC_GA_2022056 FINAL.xlsx</text>
  </threadedComment>
  <threadedComment ref="T1" dT="2022-07-27T01:20:15.80" personId="{7C1CE958-7C22-42B2-850B-9BC6F099C3E2}" id="{CE8E0167-9CC4-45F4-877A-220202705F7F}">
    <text>Sourced from this file which is a compilation of Submissions Q2 2022 and query to BU, reaffirmed with Uthaya</text>
  </threadedComment>
  <threadedComment ref="Q2" dT="2022-07-26T07:34:00.33" personId="{7C1CE958-7C22-42B2-850B-9BC6F099C3E2}" id="{C9B9AC2A-F340-408E-A797-17471DC76F4A}">
    <text>AggregateDataFile</text>
  </threadedComment>
  <threadedComment ref="R2" dT="2022-07-26T07:34:49.61" personId="{7C1CE958-7C22-42B2-850B-9BC6F099C3E2}" id="{EB3FF08A-61E4-4B3F-8D91-C8D30C259FCC}">
    <text>SpecificDataFile</text>
  </threadedComment>
  <threadedComment ref="T2" dT="2022-07-26T07:34:00.33" personId="{7C1CE958-7C22-42B2-850B-9BC6F099C3E2}" id="{136D8270-5376-4928-9603-F4DB7C0DA5FB}">
    <text>AggregateDataFile</text>
  </threadedComment>
  <threadedComment ref="U2" dT="2022-07-26T07:34:49.61" personId="{7C1CE958-7C22-42B2-850B-9BC6F099C3E2}" id="{4FC3B0CD-FAC0-46A8-91B1-AE06AEDC2571}">
    <text>SpecificDataFile</text>
  </threadedComment>
  <threadedComment ref="W2" dT="2022-07-26T07:34:00.33" personId="{7C1CE958-7C22-42B2-850B-9BC6F099C3E2}" id="{B300EEC9-C3C3-40AA-BF0B-66D96C43B45F}">
    <text>AggregateDataFile</text>
  </threadedComment>
  <threadedComment ref="X2" dT="2022-07-26T07:34:49.61" personId="{7C1CE958-7C22-42B2-850B-9BC6F099C3E2}" id="{22B21382-4863-405A-901A-DA5F63D59AA9}">
    <text>SpecificDataFile</text>
  </threadedComment>
  <threadedComment ref="Y2" dT="2022-07-26T07:34:00.33" personId="{7C1CE958-7C22-42B2-850B-9BC6F099C3E2}" id="{5DCF9477-B8AF-40A7-94B2-96FDA0F7DE7D}">
    <text>AggregateDataFile</text>
  </threadedComment>
  <threadedComment ref="Z2" dT="2022-07-26T07:34:49.61" personId="{7C1CE958-7C22-42B2-850B-9BC6F099C3E2}" id="{E7F258BC-B2F8-447F-A661-512016C1CAD0}">
    <text>SpecificDataFile</text>
  </threadedComment>
  <threadedComment ref="AA2" dT="2022-07-26T07:34:00.33" personId="{7C1CE958-7C22-42B2-850B-9BC6F099C3E2}" id="{660A9DB7-FEDA-4E0F-9718-920FAF5E6260}">
    <text>AggregateDataFile</text>
  </threadedComment>
  <threadedComment ref="AF2" dT="2022-07-26T07:34:00.33" personId="{7C1CE958-7C22-42B2-850B-9BC6F099C3E2}" id="{4D72B417-FF82-4229-982F-942477F88DBD}">
    <text>AggregateDataFile</text>
  </threadedComment>
  <threadedComment ref="C31" dT="2022-01-19T09:27:14.90" personId="{9B0724E3-BFBD-4B98-9789-10C72EF5F1E5}" id="{1CF4F62A-9E6F-441C-B3ED-878C474A3BA7}">
    <text>4.4.3(a) and 4.4.3(b)</text>
  </threadedComment>
  <threadedComment ref="C34" dT="2022-01-19T09:27:31.77" personId="{9B0724E3-BFBD-4B98-9789-10C72EF5F1E5}" id="{771A061B-907D-4B42-BD25-5521B402FC07}">
    <text>4.4.6(a) and 4.4.6(b)</text>
  </threadedComment>
  <threadedComment ref="C35" dT="2022-01-19T09:28:24.55" personId="{9B0724E3-BFBD-4B98-9789-10C72EF5F1E5}" id="{3175B5E7-0EFA-414F-8A68-897DA4201AE6}">
    <text>4.4.7(a) and 4.4.7(b)</text>
  </threadedComment>
  <threadedComment ref="C38" dT="2022-01-19T09:29:14.47" personId="{9B0724E3-BFBD-4B98-9789-10C72EF5F1E5}" id="{487B8129-C88B-4BA7-8C70-954F5CDA139D}">
    <text>4.4.10(a) and 4.4.10(b)</text>
  </threadedComment>
  <threadedComment ref="C45" dT="2022-01-19T09:30:32.96" personId="{9B0724E3-BFBD-4B98-9789-10C72EF5F1E5}" id="{75E49BCC-E11E-4067-8305-4E924BD96FC6}">
    <text>6.1.1(a),6.1.1(b),6.1.1(c),6.1.1(d)</text>
  </threadedComment>
  <threadedComment ref="E148" dT="2022-03-23T03:00:47.88" personId="{9B0724E3-BFBD-4B98-9789-10C72EF5F1E5}" id="{5CB4B0E9-EE93-420F-8B61-82010517601B}">
    <text>USD
EUR
MYR</text>
  </threadedComment>
</ThreadedComments>
</file>

<file path=xl/threadedComments/threadedComment2.xml><?xml version="1.0" encoding="utf-8"?>
<ThreadedComments xmlns="http://schemas.microsoft.com/office/spreadsheetml/2018/threadedcomments" xmlns:x="http://schemas.openxmlformats.org/spreadsheetml/2006/main">
  <threadedComment ref="GI1" dT="2022-03-23T08:22:29.10" personId="{9B0724E3-BFBD-4B98-9789-10C72EF5F1E5}" id="{EE84A81F-B2C5-4460-AF95-DF667C213222}">
    <text>removed (a)</text>
  </threadedComment>
  <threadedComment ref="GK1" dT="2022-03-23T08:22:36.95" personId="{9B0724E3-BFBD-4B98-9789-10C72EF5F1E5}" id="{3E5B942F-A5C5-4440-BBBC-C9F6A79620A8}">
    <text>removed (a)</text>
  </threadedComment>
  <threadedComment ref="GM1" dT="2022-03-23T08:22:44.80" personId="{9B0724E3-BFBD-4B98-9789-10C72EF5F1E5}" id="{66AC4D39-D420-40C5-8BE3-65CD16ED0CF1}">
    <text>removed (a)</text>
  </threadedComment>
  <threadedComment ref="GI24" dT="2022-03-23T08:22:29.10" personId="{9B0724E3-BFBD-4B98-9789-10C72EF5F1E5}" id="{83C8C620-60ED-453B-88F7-E7266279A315}">
    <text>removed (a)</text>
  </threadedComment>
  <threadedComment ref="GK24" dT="2022-03-23T08:22:36.95" personId="{9B0724E3-BFBD-4B98-9789-10C72EF5F1E5}" id="{2A03A07E-7A5F-43BF-BA8B-F4F36103A66A}">
    <text>removed (a)</text>
  </threadedComment>
  <threadedComment ref="GM24" dT="2022-03-23T08:22:44.80" personId="{9B0724E3-BFBD-4B98-9789-10C72EF5F1E5}" id="{BC6E2BF4-3E6E-4371-BB61-401453BD4169}">
    <text>removed (a)</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2-01-17T11:38:49.68" personId="{9B0724E3-BFBD-4B98-9789-10C72EF5F1E5}" id="{3BBAC214-4055-44F1-BCA0-5118F3FABF75}">
    <text>BMDC or BMSC</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22-01-17T11:38:49.68" personId="{9B0724E3-BFBD-4B98-9789-10C72EF5F1E5}" id="{E9AF0CF9-C463-4479-A884-3B347B5C274E}">
    <text>BMDC or BMSC</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bursamalaysia.com/sites/5d809dcf39fba22790cad230/assets/643655a65b711a2cd2d0c848/Equities_Margin_Rate_Schedule_-_10_April_2023.xlsx" TargetMode="External"/><Relationship Id="rId7" Type="http://schemas.openxmlformats.org/officeDocument/2006/relationships/printerSettings" Target="../printerSettings/printerSettings12.bin"/><Relationship Id="rId2" Type="http://schemas.openxmlformats.org/officeDocument/2006/relationships/hyperlink" Target="https://www.bursamalaysia.com/sites/5d809dcf39fba22790cad230/assets/643655a65b711a2cd2d0c848/Equities_Margin_Rate_Schedule_-_10_April_2023.xlsx" TargetMode="External"/><Relationship Id="rId1" Type="http://schemas.openxmlformats.org/officeDocument/2006/relationships/hyperlink" Target="https://www.bursamalaysia.com/trade/risk_and_compliance/bmsc_and_bmdc_as_central_counterparty_ccp/clearing_risk_management/margin_requirement_mark_to_market/equities_margin" TargetMode="External"/><Relationship Id="rId6" Type="http://schemas.openxmlformats.org/officeDocument/2006/relationships/hyperlink" Target="https://www.bursamalaysia.com/sites/5d809dcf39fba22790cad230/assets/643655a65b711a2cd2d0c848/Equities_Margin_Rate_Schedule_-_10_April_2023.xlsx" TargetMode="External"/><Relationship Id="rId5" Type="http://schemas.openxmlformats.org/officeDocument/2006/relationships/hyperlink" Target="https://www.bursamalaysia.com/sites/5d809dcf39fba22790cad230/assets/643655a65b711a2cd2d0c848/Equities_Margin_Rate_Schedule_-_10_April_2023.xlsx" TargetMode="External"/><Relationship Id="rId4" Type="http://schemas.openxmlformats.org/officeDocument/2006/relationships/hyperlink" Target="https://www.bursamalaysia.com/sites/5d809dcf39fba22790cad230/assets/643655a65b711a2cd2d0c848/Equities_Margin_Rate_Schedule_-_10_April_2023.xlsx"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7.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I53"/>
  <sheetViews>
    <sheetView zoomScale="90" zoomScaleNormal="90" workbookViewId="0">
      <pane ySplit="3" topLeftCell="A4" activePane="bottomLeft" state="frozen"/>
      <selection pane="bottomLeft" activeCell="D15" sqref="D15"/>
    </sheetView>
  </sheetViews>
  <sheetFormatPr defaultColWidth="9.36328125" defaultRowHeight="14.5" x14ac:dyDescent="0.35"/>
  <cols>
    <col min="1" max="1" width="4.54296875" style="38" customWidth="1"/>
    <col min="2" max="2" width="29.90625" style="38" customWidth="1"/>
    <col min="3" max="3" width="50.54296875" style="38" bestFit="1" customWidth="1"/>
    <col min="4" max="4" width="18.90625" style="38" bestFit="1" customWidth="1"/>
    <col min="5" max="5" width="6.453125" style="38" customWidth="1"/>
    <col min="6" max="6" width="26.36328125" style="38" customWidth="1"/>
    <col min="7" max="7" width="70.90625" style="38" customWidth="1"/>
    <col min="8" max="8" width="23" style="38" customWidth="1"/>
    <col min="9" max="9" width="69.6328125" style="38" customWidth="1"/>
    <col min="10" max="16384" width="9.36328125" style="38"/>
  </cols>
  <sheetData>
    <row r="1" spans="1:9" x14ac:dyDescent="0.35">
      <c r="A1" s="40"/>
      <c r="B1" s="50" t="s">
        <v>702</v>
      </c>
      <c r="C1" s="39"/>
      <c r="D1" s="39"/>
    </row>
    <row r="2" spans="1:9" ht="5.25" customHeight="1" x14ac:dyDescent="0.35">
      <c r="A2" s="40"/>
      <c r="B2" s="48"/>
      <c r="C2" s="39"/>
      <c r="D2" s="39"/>
    </row>
    <row r="3" spans="1:9" ht="23.5" x14ac:dyDescent="0.35">
      <c r="A3" s="40"/>
      <c r="B3" s="85" t="s">
        <v>585</v>
      </c>
      <c r="C3" s="86"/>
      <c r="D3" s="86"/>
      <c r="E3" s="87"/>
      <c r="F3" s="87"/>
      <c r="G3" s="87"/>
      <c r="H3" s="87"/>
      <c r="I3" s="87"/>
    </row>
    <row r="4" spans="1:9" ht="23.5" x14ac:dyDescent="0.35">
      <c r="A4" s="40"/>
      <c r="B4" s="41"/>
      <c r="C4" s="39"/>
      <c r="D4" s="39"/>
    </row>
    <row r="5" spans="1:9" x14ac:dyDescent="0.35">
      <c r="A5" s="52">
        <v>1</v>
      </c>
      <c r="B5" s="53" t="s">
        <v>589</v>
      </c>
      <c r="C5" s="39"/>
      <c r="D5" s="39"/>
    </row>
    <row r="6" spans="1:9" x14ac:dyDescent="0.35">
      <c r="A6" s="52">
        <v>2</v>
      </c>
      <c r="B6" s="38" t="s">
        <v>628</v>
      </c>
      <c r="C6" s="39"/>
      <c r="D6" s="39"/>
    </row>
    <row r="7" spans="1:9" x14ac:dyDescent="0.35">
      <c r="A7" s="52">
        <v>3</v>
      </c>
      <c r="B7" s="38" t="s">
        <v>629</v>
      </c>
      <c r="C7" s="39"/>
      <c r="D7" s="39"/>
    </row>
    <row r="8" spans="1:9" x14ac:dyDescent="0.35">
      <c r="A8" s="52">
        <v>4</v>
      </c>
      <c r="B8" s="38" t="s">
        <v>590</v>
      </c>
      <c r="C8" s="39"/>
      <c r="D8" s="39"/>
    </row>
    <row r="9" spans="1:9" x14ac:dyDescent="0.35">
      <c r="A9" s="52">
        <v>5</v>
      </c>
      <c r="B9" s="38" t="s">
        <v>706</v>
      </c>
      <c r="C9" s="39"/>
      <c r="D9" s="39"/>
    </row>
    <row r="10" spans="1:9" x14ac:dyDescent="0.35">
      <c r="A10" s="52"/>
      <c r="B10" s="2"/>
      <c r="C10" s="39"/>
      <c r="D10" s="39"/>
    </row>
    <row r="11" spans="1:9" ht="15.5" x14ac:dyDescent="0.35">
      <c r="B11" s="54" t="s">
        <v>580</v>
      </c>
      <c r="C11" s="42"/>
      <c r="D11" s="43"/>
      <c r="F11" s="54" t="s">
        <v>581</v>
      </c>
    </row>
    <row r="12" spans="1:9" x14ac:dyDescent="0.35">
      <c r="B12" s="34" t="s">
        <v>359</v>
      </c>
      <c r="C12" s="35"/>
      <c r="D12" s="37"/>
      <c r="F12" s="34" t="s">
        <v>357</v>
      </c>
      <c r="G12" s="565" t="s">
        <v>605</v>
      </c>
      <c r="H12" s="565"/>
      <c r="I12" s="566"/>
    </row>
    <row r="13" spans="1:9" x14ac:dyDescent="0.35">
      <c r="B13" s="36" t="s">
        <v>344</v>
      </c>
      <c r="C13" s="36" t="s">
        <v>343</v>
      </c>
      <c r="D13" s="36" t="s">
        <v>291</v>
      </c>
      <c r="F13" s="36" t="s">
        <v>345</v>
      </c>
      <c r="G13" s="36" t="s">
        <v>343</v>
      </c>
      <c r="H13" s="36" t="s">
        <v>291</v>
      </c>
      <c r="I13" s="36" t="s">
        <v>358</v>
      </c>
    </row>
    <row r="14" spans="1:9" ht="130" x14ac:dyDescent="0.35">
      <c r="B14" s="64" t="s">
        <v>0</v>
      </c>
      <c r="C14" s="65" t="s">
        <v>613</v>
      </c>
      <c r="D14" s="66">
        <v>43921</v>
      </c>
      <c r="F14" s="64" t="s">
        <v>346</v>
      </c>
      <c r="G14" s="65" t="s">
        <v>364</v>
      </c>
      <c r="H14" s="66">
        <v>43921</v>
      </c>
      <c r="I14" s="69"/>
    </row>
    <row r="15" spans="1:9" ht="39" x14ac:dyDescent="0.35">
      <c r="B15" s="64" t="s">
        <v>2</v>
      </c>
      <c r="C15" s="67" t="s">
        <v>587</v>
      </c>
      <c r="D15" s="68" t="s">
        <v>608</v>
      </c>
      <c r="F15" s="64" t="s">
        <v>349</v>
      </c>
      <c r="G15" s="65" t="s">
        <v>619</v>
      </c>
      <c r="H15" s="70">
        <v>6.805555555555555E-2</v>
      </c>
      <c r="I15" s="71" t="s">
        <v>593</v>
      </c>
    </row>
    <row r="16" spans="1:9" x14ac:dyDescent="0.35">
      <c r="B16" s="64" t="s">
        <v>3</v>
      </c>
      <c r="C16" s="65" t="s">
        <v>614</v>
      </c>
      <c r="D16" s="68"/>
      <c r="F16" s="64" t="s">
        <v>347</v>
      </c>
      <c r="G16" s="65" t="s">
        <v>362</v>
      </c>
      <c r="H16" s="68">
        <v>1</v>
      </c>
      <c r="I16" s="72"/>
    </row>
    <row r="17" spans="2:9" ht="26" x14ac:dyDescent="0.35">
      <c r="B17" s="64" t="s">
        <v>4</v>
      </c>
      <c r="C17" s="65" t="s">
        <v>588</v>
      </c>
      <c r="D17" s="68" t="s">
        <v>607</v>
      </c>
      <c r="F17" s="64" t="s">
        <v>360</v>
      </c>
      <c r="G17" s="65" t="s">
        <v>361</v>
      </c>
      <c r="H17" s="73">
        <v>10000</v>
      </c>
      <c r="I17" s="74" t="s">
        <v>592</v>
      </c>
    </row>
    <row r="18" spans="2:9" ht="52" x14ac:dyDescent="0.35">
      <c r="F18" s="64" t="s">
        <v>348</v>
      </c>
      <c r="G18" s="65" t="s">
        <v>363</v>
      </c>
      <c r="H18" s="75">
        <v>0.995</v>
      </c>
      <c r="I18" s="74" t="s">
        <v>591</v>
      </c>
    </row>
    <row r="19" spans="2:9" ht="26" x14ac:dyDescent="0.35">
      <c r="F19" s="64" t="s">
        <v>43</v>
      </c>
      <c r="G19" s="65" t="s">
        <v>586</v>
      </c>
      <c r="H19" s="75" t="s">
        <v>305</v>
      </c>
      <c r="I19" s="76" t="s">
        <v>615</v>
      </c>
    </row>
    <row r="22" spans="2:9" ht="15.5" x14ac:dyDescent="0.35">
      <c r="B22" s="54" t="s">
        <v>582</v>
      </c>
      <c r="C22" s="45"/>
      <c r="D22" s="44"/>
      <c r="F22" s="54" t="s">
        <v>583</v>
      </c>
    </row>
    <row r="23" spans="2:9" ht="18.5" x14ac:dyDescent="0.35">
      <c r="B23" s="579" t="s">
        <v>578</v>
      </c>
      <c r="C23" s="580"/>
      <c r="D23" s="581"/>
      <c r="E23" s="49" t="s">
        <v>370</v>
      </c>
      <c r="F23" s="63" t="s">
        <v>606</v>
      </c>
      <c r="G23" s="61"/>
      <c r="H23" s="61"/>
      <c r="I23" s="62"/>
    </row>
    <row r="24" spans="2:9" x14ac:dyDescent="0.35">
      <c r="B24" s="582" t="s">
        <v>611</v>
      </c>
      <c r="C24" s="583"/>
      <c r="D24" s="584"/>
      <c r="F24" s="574" t="s">
        <v>603</v>
      </c>
      <c r="G24" s="570" t="s">
        <v>627</v>
      </c>
      <c r="H24" s="570"/>
      <c r="I24" s="571"/>
    </row>
    <row r="25" spans="2:9" ht="24" customHeight="1" x14ac:dyDescent="0.35">
      <c r="B25" s="64" t="s">
        <v>601</v>
      </c>
      <c r="C25" s="554" t="s">
        <v>622</v>
      </c>
      <c r="D25" s="555"/>
      <c r="F25" s="575"/>
      <c r="G25" s="572"/>
      <c r="H25" s="572"/>
      <c r="I25" s="573"/>
    </row>
    <row r="26" spans="2:9" ht="26" x14ac:dyDescent="0.35">
      <c r="B26" s="64" t="s">
        <v>292</v>
      </c>
      <c r="C26" s="554" t="s">
        <v>623</v>
      </c>
      <c r="D26" s="555"/>
      <c r="F26" s="77" t="s">
        <v>577</v>
      </c>
      <c r="G26" s="78" t="s">
        <v>690</v>
      </c>
      <c r="H26" s="78"/>
      <c r="I26" s="79"/>
    </row>
    <row r="27" spans="2:9" x14ac:dyDescent="0.35">
      <c r="B27" s="64" t="s">
        <v>290</v>
      </c>
      <c r="C27" s="554" t="s">
        <v>620</v>
      </c>
      <c r="D27" s="555"/>
      <c r="F27" s="80" t="s">
        <v>604</v>
      </c>
      <c r="G27" s="81" t="s">
        <v>617</v>
      </c>
      <c r="H27" s="81"/>
      <c r="I27" s="82"/>
    </row>
    <row r="28" spans="2:9" x14ac:dyDescent="0.35">
      <c r="B28" s="64" t="s">
        <v>292</v>
      </c>
      <c r="C28" s="554" t="s">
        <v>621</v>
      </c>
      <c r="D28" s="555"/>
    </row>
    <row r="29" spans="2:9" x14ac:dyDescent="0.35">
      <c r="B29" s="559" t="s">
        <v>602</v>
      </c>
      <c r="C29" s="560"/>
      <c r="D29" s="561"/>
    </row>
    <row r="30" spans="2:9" x14ac:dyDescent="0.35">
      <c r="B30" s="556" t="s">
        <v>576</v>
      </c>
      <c r="C30" s="557"/>
      <c r="D30" s="558"/>
    </row>
    <row r="32" spans="2:9" ht="15.5" x14ac:dyDescent="0.35">
      <c r="B32" s="54" t="s">
        <v>584</v>
      </c>
      <c r="C32" s="47"/>
      <c r="D32" s="46"/>
    </row>
    <row r="33" spans="2:7" ht="18.5" x14ac:dyDescent="0.35">
      <c r="B33" s="562" t="s">
        <v>579</v>
      </c>
      <c r="C33" s="563"/>
      <c r="D33" s="564"/>
    </row>
    <row r="34" spans="2:7" x14ac:dyDescent="0.35">
      <c r="B34" s="549" t="s">
        <v>610</v>
      </c>
      <c r="C34" s="550"/>
      <c r="D34" s="551"/>
    </row>
    <row r="35" spans="2:7" x14ac:dyDescent="0.35">
      <c r="B35" s="83" t="s">
        <v>600</v>
      </c>
      <c r="C35" s="552" t="s">
        <v>624</v>
      </c>
      <c r="D35" s="553"/>
    </row>
    <row r="36" spans="2:7" ht="20.25" customHeight="1" x14ac:dyDescent="0.35">
      <c r="B36" s="64" t="s">
        <v>292</v>
      </c>
      <c r="C36" s="554" t="s">
        <v>625</v>
      </c>
      <c r="D36" s="555"/>
    </row>
    <row r="37" spans="2:7" ht="46.5" customHeight="1" x14ac:dyDescent="0.35">
      <c r="B37" s="64" t="s">
        <v>609</v>
      </c>
      <c r="C37" s="554" t="s">
        <v>618</v>
      </c>
      <c r="D37" s="555"/>
      <c r="G37" s="51"/>
    </row>
    <row r="38" spans="2:7" x14ac:dyDescent="0.35">
      <c r="B38" s="556" t="s">
        <v>576</v>
      </c>
      <c r="C38" s="557"/>
      <c r="D38" s="558"/>
    </row>
    <row r="40" spans="2:7" ht="15.5" x14ac:dyDescent="0.35">
      <c r="B40" s="54" t="s">
        <v>684</v>
      </c>
      <c r="C40" s="46"/>
      <c r="D40" s="46"/>
    </row>
    <row r="41" spans="2:7" ht="15.5" x14ac:dyDescent="0.35">
      <c r="B41" s="576" t="s">
        <v>294</v>
      </c>
      <c r="C41" s="577"/>
      <c r="D41" s="578"/>
    </row>
    <row r="42" spans="2:7" x14ac:dyDescent="0.35">
      <c r="B42" s="567" t="s">
        <v>596</v>
      </c>
      <c r="C42" s="568"/>
      <c r="D42" s="569"/>
    </row>
    <row r="43" spans="2:7" x14ac:dyDescent="0.35">
      <c r="B43" s="567" t="s">
        <v>616</v>
      </c>
      <c r="C43" s="568"/>
      <c r="D43" s="569"/>
    </row>
    <row r="44" spans="2:7" x14ac:dyDescent="0.35">
      <c r="B44" s="567" t="s">
        <v>612</v>
      </c>
      <c r="C44" s="568"/>
      <c r="D44" s="569"/>
    </row>
    <row r="45" spans="2:7" x14ac:dyDescent="0.35">
      <c r="B45" s="567" t="s">
        <v>597</v>
      </c>
      <c r="C45" s="568"/>
      <c r="D45" s="569"/>
    </row>
    <row r="46" spans="2:7" x14ac:dyDescent="0.35">
      <c r="B46" s="567" t="s">
        <v>598</v>
      </c>
      <c r="C46" s="568"/>
      <c r="D46" s="569"/>
    </row>
    <row r="47" spans="2:7" ht="29" customHeight="1" x14ac:dyDescent="0.35">
      <c r="B47" s="567" t="s">
        <v>599</v>
      </c>
      <c r="C47" s="568"/>
      <c r="D47" s="569"/>
    </row>
    <row r="48" spans="2:7" ht="93.75" customHeight="1" x14ac:dyDescent="0.35">
      <c r="B48" s="567" t="s">
        <v>691</v>
      </c>
      <c r="C48" s="568"/>
      <c r="D48" s="569"/>
    </row>
    <row r="50" spans="2:8" ht="15.5" x14ac:dyDescent="0.35">
      <c r="B50" s="54" t="s">
        <v>683</v>
      </c>
    </row>
    <row r="51" spans="2:8" x14ac:dyDescent="0.35">
      <c r="B51" s="109" t="s">
        <v>673</v>
      </c>
      <c r="C51" s="110" t="s">
        <v>343</v>
      </c>
      <c r="D51" s="110"/>
      <c r="E51" s="110"/>
      <c r="F51" s="110"/>
      <c r="G51" s="110"/>
      <c r="H51" s="111"/>
    </row>
    <row r="52" spans="2:8" x14ac:dyDescent="0.35">
      <c r="B52" s="105" t="s">
        <v>379</v>
      </c>
      <c r="C52" s="106" t="s">
        <v>685</v>
      </c>
      <c r="D52" s="107"/>
      <c r="E52" s="107"/>
      <c r="F52" s="107"/>
      <c r="G52" s="107"/>
      <c r="H52" s="108"/>
    </row>
    <row r="53" spans="2:8" x14ac:dyDescent="0.35">
      <c r="B53" s="105" t="s">
        <v>383</v>
      </c>
      <c r="C53" s="106" t="s">
        <v>689</v>
      </c>
      <c r="D53" s="107"/>
      <c r="E53" s="107"/>
      <c r="F53" s="107"/>
      <c r="G53" s="107"/>
      <c r="H53" s="108"/>
    </row>
  </sheetData>
  <mergeCells count="25">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 ref="B34:D34"/>
    <mergeCell ref="C35:D35"/>
    <mergeCell ref="C36:D36"/>
    <mergeCell ref="B38:D38"/>
    <mergeCell ref="C27:D27"/>
    <mergeCell ref="C28:D28"/>
    <mergeCell ref="B29:D29"/>
    <mergeCell ref="B30:D30"/>
    <mergeCell ref="B33:D33"/>
  </mergeCells>
  <phoneticPr fontId="15"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X364"/>
  <sheetViews>
    <sheetView zoomScale="70" zoomScaleNormal="70" zoomScaleSheetLayoutView="70" workbookViewId="0">
      <pane xSplit="2" ySplit="1" topLeftCell="Q8" activePane="bottomRight" state="frozen"/>
      <selection pane="topRight" activeCell="C1" sqref="C1"/>
      <selection pane="bottomLeft" activeCell="A3" sqref="A3"/>
      <selection pane="bottomRight" activeCell="X2" sqref="X2"/>
    </sheetView>
  </sheetViews>
  <sheetFormatPr defaultColWidth="9.08984375" defaultRowHeight="14.5" x14ac:dyDescent="0.35"/>
  <cols>
    <col min="1" max="1" width="20.6328125" style="92" bestFit="1" customWidth="1"/>
    <col min="2" max="2" width="18.90625" style="30" bestFit="1" customWidth="1"/>
    <col min="3" max="3" width="33.90625" style="28" customWidth="1"/>
    <col min="4" max="4" width="48.54296875" style="28" customWidth="1"/>
    <col min="5" max="5" width="26.453125" style="28" customWidth="1"/>
    <col min="6" max="6" width="23" style="30" customWidth="1"/>
    <col min="7" max="7" width="35.08984375" style="30" customWidth="1"/>
    <col min="8" max="8" width="18.54296875" style="30" customWidth="1"/>
    <col min="9" max="9" width="17.36328125" style="30" customWidth="1"/>
    <col min="10" max="10" width="35" style="28" customWidth="1"/>
    <col min="11" max="11" width="38.36328125" style="28" customWidth="1"/>
    <col min="12" max="12" width="60.6328125" style="28" customWidth="1"/>
    <col min="13" max="13" width="31" style="30" customWidth="1"/>
    <col min="14" max="14" width="14.453125" style="30" customWidth="1"/>
    <col min="15" max="15" width="13.08984375" style="30" customWidth="1"/>
    <col min="16" max="16" width="35" style="30" customWidth="1"/>
    <col min="17" max="17" width="38.08984375" style="30" customWidth="1"/>
    <col min="18" max="18" width="60.6328125" style="30" customWidth="1"/>
    <col min="19" max="19" width="31" style="30" customWidth="1"/>
    <col min="20" max="20" width="14.453125" style="30" customWidth="1"/>
    <col min="21" max="21" width="13.08984375" style="30" customWidth="1"/>
    <col min="22" max="22" width="39.6328125" style="30" customWidth="1"/>
    <col min="23" max="23" width="56.54296875" style="30" customWidth="1"/>
    <col min="24" max="24" width="60.6328125" style="30" customWidth="1"/>
    <col min="25" max="16384" width="9.08984375" style="30"/>
  </cols>
  <sheetData>
    <row r="1" spans="1:24" s="91" customFormat="1" ht="21" x14ac:dyDescent="0.35">
      <c r="A1" s="88" t="s">
        <v>0</v>
      </c>
      <c r="B1" s="89" t="s">
        <v>323</v>
      </c>
      <c r="C1" s="90" t="s">
        <v>324</v>
      </c>
      <c r="D1" s="90" t="s">
        <v>325</v>
      </c>
      <c r="E1" s="90" t="s">
        <v>366</v>
      </c>
      <c r="F1" s="102" t="s">
        <v>654</v>
      </c>
      <c r="G1" s="102" t="s">
        <v>649</v>
      </c>
      <c r="H1" s="102" t="s">
        <v>651</v>
      </c>
      <c r="I1" s="102" t="s">
        <v>658</v>
      </c>
      <c r="J1" s="103" t="s">
        <v>650</v>
      </c>
      <c r="K1" s="103" t="s">
        <v>655</v>
      </c>
      <c r="L1" s="103" t="s">
        <v>656</v>
      </c>
      <c r="M1" s="102" t="s">
        <v>653</v>
      </c>
      <c r="N1" s="102" t="s">
        <v>657</v>
      </c>
      <c r="O1" s="102" t="s">
        <v>659</v>
      </c>
      <c r="P1" s="103" t="s">
        <v>660</v>
      </c>
      <c r="Q1" s="103" t="s">
        <v>661</v>
      </c>
      <c r="R1" s="103" t="s">
        <v>662</v>
      </c>
      <c r="S1" s="102" t="s">
        <v>652</v>
      </c>
      <c r="T1" s="102" t="s">
        <v>663</v>
      </c>
      <c r="U1" s="102" t="s">
        <v>664</v>
      </c>
      <c r="V1" s="103" t="s">
        <v>665</v>
      </c>
      <c r="W1" s="103" t="s">
        <v>666</v>
      </c>
      <c r="X1" s="103" t="s">
        <v>667</v>
      </c>
    </row>
    <row r="2" spans="1:24" ht="72.5" x14ac:dyDescent="0.35">
      <c r="A2" s="112">
        <v>43921</v>
      </c>
      <c r="B2" s="113" t="s">
        <v>371</v>
      </c>
      <c r="C2" s="114" t="s">
        <v>7</v>
      </c>
      <c r="D2" s="114" t="s">
        <v>8</v>
      </c>
      <c r="E2" s="114" t="s">
        <v>9</v>
      </c>
      <c r="F2" s="27" t="s">
        <v>668</v>
      </c>
      <c r="G2" s="27"/>
      <c r="H2" s="27" t="s">
        <v>288</v>
      </c>
      <c r="I2" s="93" t="s">
        <v>287</v>
      </c>
      <c r="J2" s="16"/>
      <c r="K2" s="94">
        <v>100000</v>
      </c>
      <c r="L2" s="104">
        <f>VLOOKUP($B2,QualitativeNotes!B:C,2,FALSE)</f>
        <v>0</v>
      </c>
      <c r="M2" s="27"/>
      <c r="N2" s="27" t="s">
        <v>288</v>
      </c>
      <c r="O2" s="93" t="s">
        <v>287</v>
      </c>
      <c r="P2" s="16"/>
      <c r="Q2" s="94">
        <v>100000</v>
      </c>
      <c r="R2" s="104">
        <f>VLOOKUP($B2,QualitativeNotes!B:C,2,FALSE)</f>
        <v>0</v>
      </c>
      <c r="S2" s="27"/>
      <c r="T2" s="27" t="s">
        <v>288</v>
      </c>
      <c r="U2" s="93" t="s">
        <v>287</v>
      </c>
      <c r="V2" s="16"/>
      <c r="W2" s="94">
        <v>100000</v>
      </c>
      <c r="X2" s="104">
        <f>VLOOKUP($B2,QualitativeNotes!B:C,2,FALSE)</f>
        <v>0</v>
      </c>
    </row>
    <row r="3" spans="1:24" ht="72.5" x14ac:dyDescent="0.35">
      <c r="A3" s="112">
        <v>43921</v>
      </c>
      <c r="B3" s="113" t="s">
        <v>372</v>
      </c>
      <c r="C3" s="114" t="s">
        <v>7</v>
      </c>
      <c r="D3" s="114" t="s">
        <v>12</v>
      </c>
      <c r="E3" s="114" t="s">
        <v>9</v>
      </c>
      <c r="F3" s="27" t="s">
        <v>668</v>
      </c>
      <c r="G3" s="27"/>
      <c r="H3" s="27" t="s">
        <v>288</v>
      </c>
      <c r="I3" s="93" t="s">
        <v>287</v>
      </c>
      <c r="J3" s="16"/>
      <c r="K3" s="94">
        <v>100000</v>
      </c>
      <c r="L3" s="104">
        <f>VLOOKUP(B3,QualitativeNotes!B:C,2,FALSE)</f>
        <v>0</v>
      </c>
      <c r="M3" s="27"/>
      <c r="N3" s="27" t="s">
        <v>288</v>
      </c>
      <c r="O3" s="93" t="s">
        <v>287</v>
      </c>
      <c r="P3" s="16"/>
      <c r="Q3" s="94">
        <v>100000</v>
      </c>
      <c r="R3" s="104">
        <f>VLOOKUP($B3,QualitativeNotes!B:C,2,FALSE)</f>
        <v>0</v>
      </c>
      <c r="S3" s="27"/>
      <c r="T3" s="27" t="s">
        <v>288</v>
      </c>
      <c r="U3" s="93" t="s">
        <v>287</v>
      </c>
      <c r="V3" s="16"/>
      <c r="W3" s="94">
        <v>100000</v>
      </c>
      <c r="X3" s="104">
        <f>VLOOKUP($B3,QualitativeNotes!B:C,2,FALSE)</f>
        <v>0</v>
      </c>
    </row>
    <row r="4" spans="1:24" ht="72.5" x14ac:dyDescent="0.35">
      <c r="A4" s="112">
        <v>43921</v>
      </c>
      <c r="B4" s="113" t="s">
        <v>373</v>
      </c>
      <c r="C4" s="114" t="s">
        <v>7</v>
      </c>
      <c r="D4" s="114" t="s">
        <v>13</v>
      </c>
      <c r="E4" s="114" t="s">
        <v>9</v>
      </c>
      <c r="F4" s="27" t="s">
        <v>668</v>
      </c>
      <c r="G4" s="27"/>
      <c r="H4" s="27" t="s">
        <v>288</v>
      </c>
      <c r="I4" s="93" t="s">
        <v>287</v>
      </c>
      <c r="J4" s="16"/>
      <c r="K4" s="94">
        <v>100000</v>
      </c>
      <c r="L4" s="104">
        <f>VLOOKUP(B4,QualitativeNotes!B:C,2,FALSE)</f>
        <v>0</v>
      </c>
      <c r="M4" s="27"/>
      <c r="N4" s="27" t="s">
        <v>288</v>
      </c>
      <c r="O4" s="93" t="s">
        <v>287</v>
      </c>
      <c r="P4" s="16"/>
      <c r="Q4" s="94">
        <v>100000</v>
      </c>
      <c r="R4" s="104">
        <f>VLOOKUP($B4,QualitativeNotes!B:C,2,FALSE)</f>
        <v>0</v>
      </c>
      <c r="S4" s="27"/>
      <c r="T4" s="27" t="s">
        <v>288</v>
      </c>
      <c r="U4" s="93" t="s">
        <v>287</v>
      </c>
      <c r="V4" s="16"/>
      <c r="W4" s="94">
        <v>100000</v>
      </c>
      <c r="X4" s="104">
        <f>VLOOKUP($B4,QualitativeNotes!B:C,2,FALSE)</f>
        <v>0</v>
      </c>
    </row>
    <row r="5" spans="1:24" ht="72.5" x14ac:dyDescent="0.35">
      <c r="A5" s="112">
        <v>43921</v>
      </c>
      <c r="B5" s="113" t="s">
        <v>374</v>
      </c>
      <c r="C5" s="114" t="s">
        <v>7</v>
      </c>
      <c r="D5" s="114" t="s">
        <v>14</v>
      </c>
      <c r="E5" s="114" t="s">
        <v>9</v>
      </c>
      <c r="F5" s="27" t="s">
        <v>668</v>
      </c>
      <c r="G5" s="27"/>
      <c r="H5" s="27" t="s">
        <v>288</v>
      </c>
      <c r="I5" s="93" t="s">
        <v>287</v>
      </c>
      <c r="J5" s="16"/>
      <c r="K5" s="94">
        <v>100000</v>
      </c>
      <c r="L5" s="104">
        <f>VLOOKUP(B5,QualitativeNotes!B:C,2,FALSE)</f>
        <v>0</v>
      </c>
      <c r="M5" s="27"/>
      <c r="N5" s="27" t="s">
        <v>288</v>
      </c>
      <c r="O5" s="93" t="s">
        <v>287</v>
      </c>
      <c r="P5" s="16"/>
      <c r="Q5" s="94">
        <v>100000</v>
      </c>
      <c r="R5" s="104">
        <f>VLOOKUP($B5,QualitativeNotes!B:C,2,FALSE)</f>
        <v>0</v>
      </c>
      <c r="S5" s="27"/>
      <c r="T5" s="27" t="s">
        <v>288</v>
      </c>
      <c r="U5" s="93" t="s">
        <v>287</v>
      </c>
      <c r="V5" s="16"/>
      <c r="W5" s="94">
        <v>100000</v>
      </c>
      <c r="X5" s="104">
        <f>VLOOKUP($B5,QualitativeNotes!B:C,2,FALSE)</f>
        <v>0</v>
      </c>
    </row>
    <row r="6" spans="1:24" ht="72.5" x14ac:dyDescent="0.35">
      <c r="A6" s="112">
        <v>43921</v>
      </c>
      <c r="B6" s="113" t="s">
        <v>375</v>
      </c>
      <c r="C6" s="114" t="s">
        <v>7</v>
      </c>
      <c r="D6" s="114" t="s">
        <v>15</v>
      </c>
      <c r="E6" s="114" t="s">
        <v>9</v>
      </c>
      <c r="F6" s="27" t="s">
        <v>668</v>
      </c>
      <c r="G6" s="27"/>
      <c r="H6" s="27" t="s">
        <v>288</v>
      </c>
      <c r="I6" s="93" t="s">
        <v>287</v>
      </c>
      <c r="J6" s="16"/>
      <c r="K6" s="94">
        <v>100000</v>
      </c>
      <c r="L6" s="104">
        <f>VLOOKUP(B6,QualitativeNotes!B:C,2,FALSE)</f>
        <v>0</v>
      </c>
      <c r="M6" s="27"/>
      <c r="N6" s="27" t="s">
        <v>288</v>
      </c>
      <c r="O6" s="93" t="s">
        <v>287</v>
      </c>
      <c r="P6" s="16"/>
      <c r="Q6" s="94">
        <v>100000</v>
      </c>
      <c r="R6" s="104">
        <f>VLOOKUP($B6,QualitativeNotes!B:C,2,FALSE)</f>
        <v>0</v>
      </c>
      <c r="S6" s="27"/>
      <c r="T6" s="27" t="s">
        <v>288</v>
      </c>
      <c r="U6" s="93" t="s">
        <v>287</v>
      </c>
      <c r="V6" s="16"/>
      <c r="W6" s="94">
        <v>100000</v>
      </c>
      <c r="X6" s="104">
        <f>VLOOKUP($B6,QualitativeNotes!B:C,2,FALSE)</f>
        <v>0</v>
      </c>
    </row>
    <row r="7" spans="1:24" ht="72.5" x14ac:dyDescent="0.35">
      <c r="A7" s="112">
        <v>43921</v>
      </c>
      <c r="B7" s="113" t="s">
        <v>376</v>
      </c>
      <c r="C7" s="114" t="s">
        <v>7</v>
      </c>
      <c r="D7" s="114" t="s">
        <v>16</v>
      </c>
      <c r="E7" s="114" t="s">
        <v>9</v>
      </c>
      <c r="F7" s="27" t="s">
        <v>668</v>
      </c>
      <c r="G7" s="27"/>
      <c r="H7" s="27" t="s">
        <v>288</v>
      </c>
      <c r="I7" s="93" t="s">
        <v>287</v>
      </c>
      <c r="J7" s="16"/>
      <c r="K7" s="94">
        <v>100000</v>
      </c>
      <c r="L7" s="104">
        <f>VLOOKUP(B7,QualitativeNotes!B:C,2,FALSE)</f>
        <v>0</v>
      </c>
      <c r="M7" s="27"/>
      <c r="N7" s="27" t="s">
        <v>288</v>
      </c>
      <c r="O7" s="93" t="s">
        <v>287</v>
      </c>
      <c r="P7" s="16"/>
      <c r="Q7" s="94">
        <v>100000</v>
      </c>
      <c r="R7" s="104">
        <f>VLOOKUP($B7,QualitativeNotes!B:C,2,FALSE)</f>
        <v>0</v>
      </c>
      <c r="S7" s="27"/>
      <c r="T7" s="27" t="s">
        <v>288</v>
      </c>
      <c r="U7" s="93" t="s">
        <v>287</v>
      </c>
      <c r="V7" s="16"/>
      <c r="W7" s="94">
        <v>100000</v>
      </c>
      <c r="X7" s="104">
        <f>VLOOKUP($B7,QualitativeNotes!B:C,2,FALSE)</f>
        <v>0</v>
      </c>
    </row>
    <row r="8" spans="1:24" ht="72.5" x14ac:dyDescent="0.35">
      <c r="A8" s="112">
        <v>43921</v>
      </c>
      <c r="B8" s="113" t="s">
        <v>377</v>
      </c>
      <c r="C8" s="114" t="s">
        <v>7</v>
      </c>
      <c r="D8" s="114" t="s">
        <v>17</v>
      </c>
      <c r="E8" s="114" t="s">
        <v>9</v>
      </c>
      <c r="F8" s="27" t="s">
        <v>668</v>
      </c>
      <c r="G8" s="27"/>
      <c r="H8" s="27" t="s">
        <v>288</v>
      </c>
      <c r="I8" s="93" t="s">
        <v>287</v>
      </c>
      <c r="J8" s="16"/>
      <c r="K8" s="94">
        <v>100000</v>
      </c>
      <c r="L8" s="104">
        <f>VLOOKUP(B8,QualitativeNotes!B:C,2,FALSE)</f>
        <v>0</v>
      </c>
      <c r="M8" s="27"/>
      <c r="N8" s="27" t="s">
        <v>288</v>
      </c>
      <c r="O8" s="93" t="s">
        <v>287</v>
      </c>
      <c r="P8" s="16"/>
      <c r="Q8" s="94">
        <v>100000</v>
      </c>
      <c r="R8" s="104">
        <f>VLOOKUP($B8,QualitativeNotes!B:C,2,FALSE)</f>
        <v>0</v>
      </c>
      <c r="S8" s="27"/>
      <c r="T8" s="27" t="s">
        <v>288</v>
      </c>
      <c r="U8" s="93" t="s">
        <v>287</v>
      </c>
      <c r="V8" s="16"/>
      <c r="W8" s="94">
        <v>100000</v>
      </c>
      <c r="X8" s="104">
        <f>VLOOKUP($B8,QualitativeNotes!B:C,2,FALSE)</f>
        <v>0</v>
      </c>
    </row>
    <row r="9" spans="1:24" ht="72.5" x14ac:dyDescent="0.35">
      <c r="A9" s="112">
        <v>43921</v>
      </c>
      <c r="B9" s="113" t="s">
        <v>378</v>
      </c>
      <c r="C9" s="114" t="s">
        <v>7</v>
      </c>
      <c r="D9" s="114" t="s">
        <v>18</v>
      </c>
      <c r="E9" s="114" t="s">
        <v>9</v>
      </c>
      <c r="F9" s="27" t="s">
        <v>668</v>
      </c>
      <c r="G9" s="27"/>
      <c r="H9" s="27" t="s">
        <v>288</v>
      </c>
      <c r="I9" s="93" t="s">
        <v>287</v>
      </c>
      <c r="J9" s="16"/>
      <c r="K9" s="94">
        <v>100000</v>
      </c>
      <c r="L9" s="104">
        <f>VLOOKUP(B9,QualitativeNotes!B:C,2,FALSE)</f>
        <v>0</v>
      </c>
      <c r="M9" s="27"/>
      <c r="N9" s="27" t="s">
        <v>288</v>
      </c>
      <c r="O9" s="93" t="s">
        <v>287</v>
      </c>
      <c r="P9" s="16"/>
      <c r="Q9" s="94">
        <v>100000</v>
      </c>
      <c r="R9" s="104">
        <f>VLOOKUP($B9,QualitativeNotes!B:C,2,FALSE)</f>
        <v>0</v>
      </c>
      <c r="S9" s="27"/>
      <c r="T9" s="27" t="s">
        <v>288</v>
      </c>
      <c r="U9" s="93" t="s">
        <v>287</v>
      </c>
      <c r="V9" s="16"/>
      <c r="W9" s="94">
        <v>100000</v>
      </c>
      <c r="X9" s="104">
        <f>VLOOKUP($B9,QualitativeNotes!B:C,2,FALSE)</f>
        <v>0</v>
      </c>
    </row>
    <row r="10" spans="1:24" ht="87" x14ac:dyDescent="0.35">
      <c r="A10" s="112">
        <v>43921</v>
      </c>
      <c r="B10" s="113" t="s">
        <v>379</v>
      </c>
      <c r="C10" s="114" t="s">
        <v>7</v>
      </c>
      <c r="D10" s="114" t="s">
        <v>19</v>
      </c>
      <c r="E10" s="114" t="s">
        <v>43</v>
      </c>
      <c r="F10" s="27" t="s">
        <v>668</v>
      </c>
      <c r="G10" s="27"/>
      <c r="H10" s="27" t="s">
        <v>288</v>
      </c>
      <c r="I10" s="93" t="s">
        <v>287</v>
      </c>
      <c r="J10" s="16"/>
      <c r="K10" s="26" t="s">
        <v>675</v>
      </c>
      <c r="L10" s="104">
        <f>VLOOKUP(B10,QualitativeNotes!B:C,2,FALSE)</f>
        <v>0</v>
      </c>
      <c r="M10" s="27"/>
      <c r="N10" s="27" t="s">
        <v>288</v>
      </c>
      <c r="O10" s="93" t="s">
        <v>287</v>
      </c>
      <c r="P10" s="16"/>
      <c r="Q10" s="26" t="s">
        <v>675</v>
      </c>
      <c r="R10" s="104">
        <f>VLOOKUP($B10,QualitativeNotes!B:C,2,FALSE)</f>
        <v>0</v>
      </c>
      <c r="S10" s="27"/>
      <c r="T10" s="27" t="s">
        <v>288</v>
      </c>
      <c r="U10" s="93" t="s">
        <v>287</v>
      </c>
      <c r="V10" s="16"/>
      <c r="W10" s="26" t="s">
        <v>675</v>
      </c>
      <c r="X10" s="104">
        <f>VLOOKUP($B10,QualitativeNotes!B:C,2,FALSE)</f>
        <v>0</v>
      </c>
    </row>
    <row r="11" spans="1:24" ht="72.5" x14ac:dyDescent="0.35">
      <c r="A11" s="112">
        <v>43921</v>
      </c>
      <c r="B11" s="113" t="s">
        <v>380</v>
      </c>
      <c r="C11" s="114" t="s">
        <v>7</v>
      </c>
      <c r="D11" s="114" t="s">
        <v>20</v>
      </c>
      <c r="E11" s="114" t="s">
        <v>9</v>
      </c>
      <c r="F11" s="27" t="s">
        <v>668</v>
      </c>
      <c r="G11" s="27"/>
      <c r="H11" s="27" t="s">
        <v>288</v>
      </c>
      <c r="I11" s="93" t="s">
        <v>287</v>
      </c>
      <c r="J11" s="16"/>
      <c r="K11" s="94">
        <v>100000</v>
      </c>
      <c r="L11" s="104">
        <f>VLOOKUP(B11,QualitativeNotes!B:C,2,FALSE)</f>
        <v>0</v>
      </c>
      <c r="M11" s="27"/>
      <c r="N11" s="27" t="s">
        <v>288</v>
      </c>
      <c r="O11" s="93" t="s">
        <v>287</v>
      </c>
      <c r="P11" s="16"/>
      <c r="Q11" s="94">
        <v>100000</v>
      </c>
      <c r="R11" s="104">
        <f>VLOOKUP($B11,QualitativeNotes!B:C,2,FALSE)</f>
        <v>0</v>
      </c>
      <c r="S11" s="27"/>
      <c r="T11" s="27" t="s">
        <v>288</v>
      </c>
      <c r="U11" s="93" t="s">
        <v>287</v>
      </c>
      <c r="V11" s="16"/>
      <c r="W11" s="94">
        <v>100000</v>
      </c>
      <c r="X11" s="104">
        <f>VLOOKUP($B11,QualitativeNotes!B:C,2,FALSE)</f>
        <v>0</v>
      </c>
    </row>
    <row r="12" spans="1:24" ht="29" x14ac:dyDescent="0.35">
      <c r="A12" s="112">
        <v>43921</v>
      </c>
      <c r="B12" s="113" t="s">
        <v>381</v>
      </c>
      <c r="C12" s="114" t="s">
        <v>21</v>
      </c>
      <c r="D12" s="114" t="s">
        <v>22</v>
      </c>
      <c r="E12" s="114" t="s">
        <v>23</v>
      </c>
      <c r="F12" s="27" t="s">
        <v>668</v>
      </c>
      <c r="G12" s="27"/>
      <c r="H12" s="27" t="s">
        <v>288</v>
      </c>
      <c r="I12" s="93" t="s">
        <v>287</v>
      </c>
      <c r="J12" s="16"/>
      <c r="K12" s="94">
        <v>100000</v>
      </c>
      <c r="L12" s="104">
        <f>VLOOKUP(B12,QualitativeNotes!B:C,2,FALSE)</f>
        <v>0</v>
      </c>
      <c r="M12" s="27"/>
      <c r="N12" s="27" t="s">
        <v>288</v>
      </c>
      <c r="O12" s="93" t="s">
        <v>287</v>
      </c>
      <c r="P12" s="16"/>
      <c r="Q12" s="94">
        <v>100000</v>
      </c>
      <c r="R12" s="104">
        <f>VLOOKUP($B12,QualitativeNotes!B:C,2,FALSE)</f>
        <v>0</v>
      </c>
      <c r="S12" s="27"/>
      <c r="T12" s="27" t="s">
        <v>288</v>
      </c>
      <c r="U12" s="93" t="s">
        <v>287</v>
      </c>
      <c r="V12" s="16"/>
      <c r="W12" s="94">
        <v>100000</v>
      </c>
      <c r="X12" s="104">
        <f>VLOOKUP($B12,QualitativeNotes!B:C,2,FALSE)</f>
        <v>0</v>
      </c>
    </row>
    <row r="13" spans="1:24" ht="58" x14ac:dyDescent="0.35">
      <c r="A13" s="112">
        <v>43921</v>
      </c>
      <c r="B13" s="113" t="s">
        <v>492</v>
      </c>
      <c r="C13" s="114" t="s">
        <v>24</v>
      </c>
      <c r="D13" s="114" t="s">
        <v>25</v>
      </c>
      <c r="E13" s="114" t="s">
        <v>9</v>
      </c>
      <c r="F13" s="27" t="s">
        <v>668</v>
      </c>
      <c r="G13" s="27"/>
      <c r="H13" s="27" t="s">
        <v>288</v>
      </c>
      <c r="I13" s="93" t="s">
        <v>287</v>
      </c>
      <c r="J13" s="16" t="s">
        <v>310</v>
      </c>
      <c r="K13" s="94">
        <v>100000</v>
      </c>
      <c r="L13" s="104">
        <f>VLOOKUP(B13,QualitativeNotes!B:C,2,FALSE)</f>
        <v>0</v>
      </c>
      <c r="M13" s="27"/>
      <c r="N13" s="27" t="s">
        <v>288</v>
      </c>
      <c r="O13" s="93" t="s">
        <v>287</v>
      </c>
      <c r="P13" s="16" t="s">
        <v>310</v>
      </c>
      <c r="Q13" s="94">
        <v>100000</v>
      </c>
      <c r="R13" s="104">
        <f>VLOOKUP($B13,QualitativeNotes!B:C,2,FALSE)</f>
        <v>0</v>
      </c>
      <c r="S13" s="27"/>
      <c r="T13" s="27" t="s">
        <v>288</v>
      </c>
      <c r="U13" s="93" t="s">
        <v>287</v>
      </c>
      <c r="V13" s="16" t="s">
        <v>310</v>
      </c>
      <c r="W13" s="94">
        <v>100000</v>
      </c>
      <c r="X13" s="104">
        <f>VLOOKUP($B13,QualitativeNotes!B:C,2,FALSE)</f>
        <v>0</v>
      </c>
    </row>
    <row r="14" spans="1:24" ht="58" x14ac:dyDescent="0.35">
      <c r="A14" s="112">
        <v>43921</v>
      </c>
      <c r="B14" s="113" t="s">
        <v>492</v>
      </c>
      <c r="C14" s="114" t="s">
        <v>24</v>
      </c>
      <c r="D14" s="114" t="s">
        <v>25</v>
      </c>
      <c r="E14" s="114" t="s">
        <v>9</v>
      </c>
      <c r="F14" s="27" t="s">
        <v>668</v>
      </c>
      <c r="G14" s="27"/>
      <c r="H14" s="27" t="s">
        <v>288</v>
      </c>
      <c r="I14" s="93" t="s">
        <v>287</v>
      </c>
      <c r="J14" s="16" t="s">
        <v>311</v>
      </c>
      <c r="K14" s="94">
        <v>100000</v>
      </c>
      <c r="L14" s="104">
        <f>VLOOKUP(B14,QualitativeNotes!B:C,2,FALSE)</f>
        <v>0</v>
      </c>
      <c r="M14" s="27"/>
      <c r="N14" s="27" t="s">
        <v>288</v>
      </c>
      <c r="O14" s="93" t="s">
        <v>287</v>
      </c>
      <c r="P14" s="16" t="s">
        <v>311</v>
      </c>
      <c r="Q14" s="94">
        <v>100000</v>
      </c>
      <c r="R14" s="104">
        <f>VLOOKUP($B14,QualitativeNotes!B:C,2,FALSE)</f>
        <v>0</v>
      </c>
      <c r="S14" s="27"/>
      <c r="T14" s="27" t="s">
        <v>288</v>
      </c>
      <c r="U14" s="93" t="s">
        <v>287</v>
      </c>
      <c r="V14" s="16" t="s">
        <v>311</v>
      </c>
      <c r="W14" s="94">
        <v>100000</v>
      </c>
      <c r="X14" s="104">
        <f>VLOOKUP($B14,QualitativeNotes!B:C,2,FALSE)</f>
        <v>0</v>
      </c>
    </row>
    <row r="15" spans="1:24" ht="58" x14ac:dyDescent="0.35">
      <c r="A15" s="112">
        <v>43921</v>
      </c>
      <c r="B15" s="113" t="s">
        <v>493</v>
      </c>
      <c r="C15" s="114" t="s">
        <v>24</v>
      </c>
      <c r="D15" s="114" t="s">
        <v>27</v>
      </c>
      <c r="E15" s="114" t="s">
        <v>9</v>
      </c>
      <c r="F15" s="27" t="s">
        <v>668</v>
      </c>
      <c r="G15" s="27"/>
      <c r="H15" s="27" t="s">
        <v>288</v>
      </c>
      <c r="I15" s="93" t="s">
        <v>287</v>
      </c>
      <c r="J15" s="16" t="s">
        <v>310</v>
      </c>
      <c r="K15" s="94">
        <v>100000</v>
      </c>
      <c r="L15" s="104">
        <f>VLOOKUP(B15,QualitativeNotes!B:C,2,FALSE)</f>
        <v>0</v>
      </c>
      <c r="M15" s="27"/>
      <c r="N15" s="27" t="s">
        <v>288</v>
      </c>
      <c r="O15" s="93" t="s">
        <v>287</v>
      </c>
      <c r="P15" s="16" t="s">
        <v>310</v>
      </c>
      <c r="Q15" s="94">
        <v>100000</v>
      </c>
      <c r="R15" s="104">
        <f>VLOOKUP($B15,QualitativeNotes!B:C,2,FALSE)</f>
        <v>0</v>
      </c>
      <c r="S15" s="27"/>
      <c r="T15" s="27" t="s">
        <v>288</v>
      </c>
      <c r="U15" s="93" t="s">
        <v>287</v>
      </c>
      <c r="V15" s="16" t="s">
        <v>310</v>
      </c>
      <c r="W15" s="94">
        <v>100000</v>
      </c>
      <c r="X15" s="104">
        <f>VLOOKUP($B15,QualitativeNotes!B:C,2,FALSE)</f>
        <v>0</v>
      </c>
    </row>
    <row r="16" spans="1:24" ht="58" x14ac:dyDescent="0.35">
      <c r="A16" s="112">
        <v>43921</v>
      </c>
      <c r="B16" s="113" t="s">
        <v>493</v>
      </c>
      <c r="C16" s="114" t="s">
        <v>24</v>
      </c>
      <c r="D16" s="114" t="s">
        <v>27</v>
      </c>
      <c r="E16" s="114" t="s">
        <v>9</v>
      </c>
      <c r="F16" s="27" t="s">
        <v>668</v>
      </c>
      <c r="G16" s="27"/>
      <c r="H16" s="27" t="s">
        <v>288</v>
      </c>
      <c r="I16" s="93" t="s">
        <v>287</v>
      </c>
      <c r="J16" s="16" t="s">
        <v>311</v>
      </c>
      <c r="K16" s="94">
        <v>100000</v>
      </c>
      <c r="L16" s="104">
        <f>VLOOKUP(B16,QualitativeNotes!B:C,2,FALSE)</f>
        <v>0</v>
      </c>
      <c r="M16" s="27"/>
      <c r="N16" s="27" t="s">
        <v>288</v>
      </c>
      <c r="O16" s="93" t="s">
        <v>287</v>
      </c>
      <c r="P16" s="16" t="s">
        <v>311</v>
      </c>
      <c r="Q16" s="94">
        <v>100000</v>
      </c>
      <c r="R16" s="104">
        <f>VLOOKUP($B16,QualitativeNotes!B:C,2,FALSE)</f>
        <v>0</v>
      </c>
      <c r="S16" s="27"/>
      <c r="T16" s="27" t="s">
        <v>288</v>
      </c>
      <c r="U16" s="93" t="s">
        <v>287</v>
      </c>
      <c r="V16" s="16" t="s">
        <v>311</v>
      </c>
      <c r="W16" s="94">
        <v>100000</v>
      </c>
      <c r="X16" s="104">
        <f>VLOOKUP($B16,QualitativeNotes!B:C,2,FALSE)</f>
        <v>0</v>
      </c>
    </row>
    <row r="17" spans="1:24" ht="72.5" x14ac:dyDescent="0.35">
      <c r="A17" s="112">
        <v>43921</v>
      </c>
      <c r="B17" s="113" t="s">
        <v>494</v>
      </c>
      <c r="C17" s="114" t="s">
        <v>24</v>
      </c>
      <c r="D17" s="114" t="s">
        <v>28</v>
      </c>
      <c r="E17" s="114" t="s">
        <v>9</v>
      </c>
      <c r="F17" s="27" t="s">
        <v>668</v>
      </c>
      <c r="G17" s="27"/>
      <c r="H17" s="27" t="s">
        <v>288</v>
      </c>
      <c r="I17" s="93" t="s">
        <v>287</v>
      </c>
      <c r="J17" s="16" t="s">
        <v>310</v>
      </c>
      <c r="K17" s="94">
        <v>100000</v>
      </c>
      <c r="L17" s="104">
        <f>VLOOKUP(B17,QualitativeNotes!B:C,2,FALSE)</f>
        <v>0</v>
      </c>
      <c r="M17" s="27"/>
      <c r="N17" s="27" t="s">
        <v>288</v>
      </c>
      <c r="O17" s="93" t="s">
        <v>287</v>
      </c>
      <c r="P17" s="16" t="s">
        <v>310</v>
      </c>
      <c r="Q17" s="94">
        <v>100000</v>
      </c>
      <c r="R17" s="104">
        <f>VLOOKUP($B17,QualitativeNotes!B:C,2,FALSE)</f>
        <v>0</v>
      </c>
      <c r="S17" s="27"/>
      <c r="T17" s="27" t="s">
        <v>288</v>
      </c>
      <c r="U17" s="93" t="s">
        <v>287</v>
      </c>
      <c r="V17" s="16" t="s">
        <v>310</v>
      </c>
      <c r="W17" s="94">
        <v>100000</v>
      </c>
      <c r="X17" s="104">
        <f>VLOOKUP($B17,QualitativeNotes!B:C,2,FALSE)</f>
        <v>0</v>
      </c>
    </row>
    <row r="18" spans="1:24" ht="72.5" x14ac:dyDescent="0.35">
      <c r="A18" s="112">
        <v>43921</v>
      </c>
      <c r="B18" s="113" t="s">
        <v>494</v>
      </c>
      <c r="C18" s="114" t="s">
        <v>24</v>
      </c>
      <c r="D18" s="114" t="s">
        <v>28</v>
      </c>
      <c r="E18" s="114" t="s">
        <v>9</v>
      </c>
      <c r="F18" s="27" t="s">
        <v>668</v>
      </c>
      <c r="G18" s="27"/>
      <c r="H18" s="27" t="s">
        <v>288</v>
      </c>
      <c r="I18" s="93" t="s">
        <v>287</v>
      </c>
      <c r="J18" s="16" t="s">
        <v>311</v>
      </c>
      <c r="K18" s="94">
        <v>100000</v>
      </c>
      <c r="L18" s="104">
        <f>VLOOKUP(B18,QualitativeNotes!B:C,2,FALSE)</f>
        <v>0</v>
      </c>
      <c r="M18" s="27"/>
      <c r="N18" s="27" t="s">
        <v>288</v>
      </c>
      <c r="O18" s="93" t="s">
        <v>287</v>
      </c>
      <c r="P18" s="16" t="s">
        <v>311</v>
      </c>
      <c r="Q18" s="94">
        <v>100000</v>
      </c>
      <c r="R18" s="104">
        <f>VLOOKUP($B18,QualitativeNotes!B:C,2,FALSE)</f>
        <v>0</v>
      </c>
      <c r="S18" s="27"/>
      <c r="T18" s="27" t="s">
        <v>288</v>
      </c>
      <c r="U18" s="93" t="s">
        <v>287</v>
      </c>
      <c r="V18" s="16" t="s">
        <v>311</v>
      </c>
      <c r="W18" s="94">
        <v>100000</v>
      </c>
      <c r="X18" s="104">
        <f>VLOOKUP($B18,QualitativeNotes!B:C,2,FALSE)</f>
        <v>0</v>
      </c>
    </row>
    <row r="19" spans="1:24" ht="58" x14ac:dyDescent="0.35">
      <c r="A19" s="112">
        <v>43921</v>
      </c>
      <c r="B19" s="113" t="s">
        <v>495</v>
      </c>
      <c r="C19" s="114" t="s">
        <v>24</v>
      </c>
      <c r="D19" s="114" t="s">
        <v>29</v>
      </c>
      <c r="E19" s="114" t="s">
        <v>9</v>
      </c>
      <c r="F19" s="27" t="s">
        <v>668</v>
      </c>
      <c r="G19" s="27"/>
      <c r="H19" s="27" t="s">
        <v>288</v>
      </c>
      <c r="I19" s="93" t="s">
        <v>287</v>
      </c>
      <c r="J19" s="16" t="s">
        <v>310</v>
      </c>
      <c r="K19" s="94">
        <v>100000</v>
      </c>
      <c r="L19" s="104">
        <f>VLOOKUP(B19,QualitativeNotes!B:C,2,FALSE)</f>
        <v>0</v>
      </c>
      <c r="M19" s="27"/>
      <c r="N19" s="27" t="s">
        <v>288</v>
      </c>
      <c r="O19" s="93" t="s">
        <v>287</v>
      </c>
      <c r="P19" s="16" t="s">
        <v>310</v>
      </c>
      <c r="Q19" s="94">
        <v>100000</v>
      </c>
      <c r="R19" s="104">
        <f>VLOOKUP($B19,QualitativeNotes!B:C,2,FALSE)</f>
        <v>0</v>
      </c>
      <c r="S19" s="27"/>
      <c r="T19" s="27" t="s">
        <v>288</v>
      </c>
      <c r="U19" s="93" t="s">
        <v>287</v>
      </c>
      <c r="V19" s="16" t="s">
        <v>310</v>
      </c>
      <c r="W19" s="94">
        <v>100000</v>
      </c>
      <c r="X19" s="104">
        <f>VLOOKUP($B19,QualitativeNotes!B:C,2,FALSE)</f>
        <v>0</v>
      </c>
    </row>
    <row r="20" spans="1:24" ht="58" x14ac:dyDescent="0.35">
      <c r="A20" s="112">
        <v>43921</v>
      </c>
      <c r="B20" s="113" t="s">
        <v>495</v>
      </c>
      <c r="C20" s="114" t="s">
        <v>24</v>
      </c>
      <c r="D20" s="114" t="s">
        <v>29</v>
      </c>
      <c r="E20" s="114" t="s">
        <v>9</v>
      </c>
      <c r="F20" s="27" t="s">
        <v>668</v>
      </c>
      <c r="G20" s="27"/>
      <c r="H20" s="27" t="s">
        <v>288</v>
      </c>
      <c r="I20" s="93" t="s">
        <v>287</v>
      </c>
      <c r="J20" s="16" t="s">
        <v>311</v>
      </c>
      <c r="K20" s="94">
        <v>100000</v>
      </c>
      <c r="L20" s="104">
        <f>VLOOKUP(B20,QualitativeNotes!B:C,2,FALSE)</f>
        <v>0</v>
      </c>
      <c r="M20" s="27"/>
      <c r="N20" s="27" t="s">
        <v>288</v>
      </c>
      <c r="O20" s="93" t="s">
        <v>287</v>
      </c>
      <c r="P20" s="16" t="s">
        <v>311</v>
      </c>
      <c r="Q20" s="94">
        <v>100000</v>
      </c>
      <c r="R20" s="104">
        <f>VLOOKUP($B20,QualitativeNotes!B:C,2,FALSE)</f>
        <v>0</v>
      </c>
      <c r="S20" s="27"/>
      <c r="T20" s="27" t="s">
        <v>288</v>
      </c>
      <c r="U20" s="93" t="s">
        <v>287</v>
      </c>
      <c r="V20" s="16" t="s">
        <v>311</v>
      </c>
      <c r="W20" s="94">
        <v>100000</v>
      </c>
      <c r="X20" s="104">
        <f>VLOOKUP($B20,QualitativeNotes!B:C,2,FALSE)</f>
        <v>0</v>
      </c>
    </row>
    <row r="21" spans="1:24" ht="58" x14ac:dyDescent="0.35">
      <c r="A21" s="112">
        <v>43921</v>
      </c>
      <c r="B21" s="113" t="s">
        <v>496</v>
      </c>
      <c r="C21" s="114" t="s">
        <v>24</v>
      </c>
      <c r="D21" s="114" t="s">
        <v>30</v>
      </c>
      <c r="E21" s="114" t="s">
        <v>9</v>
      </c>
      <c r="F21" s="27" t="s">
        <v>668</v>
      </c>
      <c r="G21" s="27"/>
      <c r="H21" s="27" t="s">
        <v>288</v>
      </c>
      <c r="I21" s="93" t="s">
        <v>287</v>
      </c>
      <c r="J21" s="16" t="s">
        <v>310</v>
      </c>
      <c r="K21" s="94">
        <v>100000</v>
      </c>
      <c r="L21" s="104">
        <f>VLOOKUP(B21,QualitativeNotes!B:C,2,FALSE)</f>
        <v>0</v>
      </c>
      <c r="M21" s="27"/>
      <c r="N21" s="27" t="s">
        <v>288</v>
      </c>
      <c r="O21" s="93" t="s">
        <v>287</v>
      </c>
      <c r="P21" s="16" t="s">
        <v>310</v>
      </c>
      <c r="Q21" s="94">
        <v>100000</v>
      </c>
      <c r="R21" s="104">
        <f>VLOOKUP($B21,QualitativeNotes!B:C,2,FALSE)</f>
        <v>0</v>
      </c>
      <c r="S21" s="27"/>
      <c r="T21" s="27" t="s">
        <v>288</v>
      </c>
      <c r="U21" s="93" t="s">
        <v>287</v>
      </c>
      <c r="V21" s="16" t="s">
        <v>310</v>
      </c>
      <c r="W21" s="94">
        <v>100000</v>
      </c>
      <c r="X21" s="104">
        <f>VLOOKUP($B21,QualitativeNotes!B:C,2,FALSE)</f>
        <v>0</v>
      </c>
    </row>
    <row r="22" spans="1:24" ht="58" x14ac:dyDescent="0.35">
      <c r="A22" s="112">
        <v>43921</v>
      </c>
      <c r="B22" s="113" t="s">
        <v>496</v>
      </c>
      <c r="C22" s="114" t="s">
        <v>24</v>
      </c>
      <c r="D22" s="114" t="s">
        <v>30</v>
      </c>
      <c r="E22" s="114" t="s">
        <v>9</v>
      </c>
      <c r="F22" s="27" t="s">
        <v>668</v>
      </c>
      <c r="G22" s="27"/>
      <c r="H22" s="27" t="s">
        <v>288</v>
      </c>
      <c r="I22" s="93" t="s">
        <v>287</v>
      </c>
      <c r="J22" s="16" t="s">
        <v>311</v>
      </c>
      <c r="K22" s="94">
        <v>100000</v>
      </c>
      <c r="L22" s="104">
        <f>VLOOKUP(B22,QualitativeNotes!B:C,2,FALSE)</f>
        <v>0</v>
      </c>
      <c r="M22" s="27"/>
      <c r="N22" s="27" t="s">
        <v>288</v>
      </c>
      <c r="O22" s="93" t="s">
        <v>287</v>
      </c>
      <c r="P22" s="16" t="s">
        <v>311</v>
      </c>
      <c r="Q22" s="94">
        <v>100000</v>
      </c>
      <c r="R22" s="104">
        <f>VLOOKUP($B22,QualitativeNotes!B:C,2,FALSE)</f>
        <v>0</v>
      </c>
      <c r="S22" s="27"/>
      <c r="T22" s="27" t="s">
        <v>288</v>
      </c>
      <c r="U22" s="93" t="s">
        <v>287</v>
      </c>
      <c r="V22" s="16" t="s">
        <v>311</v>
      </c>
      <c r="W22" s="94">
        <v>100000</v>
      </c>
      <c r="X22" s="104">
        <f>VLOOKUP($B22,QualitativeNotes!B:C,2,FALSE)</f>
        <v>0</v>
      </c>
    </row>
    <row r="23" spans="1:24" ht="58" x14ac:dyDescent="0.35">
      <c r="A23" s="112">
        <v>43921</v>
      </c>
      <c r="B23" s="113" t="s">
        <v>497</v>
      </c>
      <c r="C23" s="114" t="s">
        <v>24</v>
      </c>
      <c r="D23" s="114" t="s">
        <v>31</v>
      </c>
      <c r="E23" s="114" t="s">
        <v>9</v>
      </c>
      <c r="F23" s="27" t="s">
        <v>668</v>
      </c>
      <c r="G23" s="27"/>
      <c r="H23" s="27" t="s">
        <v>288</v>
      </c>
      <c r="I23" s="93" t="s">
        <v>287</v>
      </c>
      <c r="J23" s="16" t="s">
        <v>310</v>
      </c>
      <c r="K23" s="94">
        <v>100000</v>
      </c>
      <c r="L23" s="104">
        <f>VLOOKUP(B23,QualitativeNotes!B:C,2,FALSE)</f>
        <v>0</v>
      </c>
      <c r="M23" s="27"/>
      <c r="N23" s="27" t="s">
        <v>288</v>
      </c>
      <c r="O23" s="93" t="s">
        <v>287</v>
      </c>
      <c r="P23" s="16" t="s">
        <v>310</v>
      </c>
      <c r="Q23" s="94">
        <v>100000</v>
      </c>
      <c r="R23" s="104">
        <f>VLOOKUP($B23,QualitativeNotes!B:C,2,FALSE)</f>
        <v>0</v>
      </c>
      <c r="S23" s="27"/>
      <c r="T23" s="27" t="s">
        <v>288</v>
      </c>
      <c r="U23" s="93" t="s">
        <v>287</v>
      </c>
      <c r="V23" s="16" t="s">
        <v>310</v>
      </c>
      <c r="W23" s="94">
        <v>100000</v>
      </c>
      <c r="X23" s="104">
        <f>VLOOKUP($B23,QualitativeNotes!B:C,2,FALSE)</f>
        <v>0</v>
      </c>
    </row>
    <row r="24" spans="1:24" ht="58" x14ac:dyDescent="0.35">
      <c r="A24" s="112">
        <v>43921</v>
      </c>
      <c r="B24" s="113" t="s">
        <v>497</v>
      </c>
      <c r="C24" s="114" t="s">
        <v>24</v>
      </c>
      <c r="D24" s="114" t="s">
        <v>31</v>
      </c>
      <c r="E24" s="114" t="s">
        <v>9</v>
      </c>
      <c r="F24" s="27" t="s">
        <v>668</v>
      </c>
      <c r="G24" s="27"/>
      <c r="H24" s="27" t="s">
        <v>288</v>
      </c>
      <c r="I24" s="93" t="s">
        <v>287</v>
      </c>
      <c r="J24" s="16" t="s">
        <v>311</v>
      </c>
      <c r="K24" s="94">
        <v>100000</v>
      </c>
      <c r="L24" s="104">
        <f>VLOOKUP(B24,QualitativeNotes!B:C,2,FALSE)</f>
        <v>0</v>
      </c>
      <c r="M24" s="27"/>
      <c r="N24" s="27" t="s">
        <v>288</v>
      </c>
      <c r="O24" s="93" t="s">
        <v>287</v>
      </c>
      <c r="P24" s="16" t="s">
        <v>311</v>
      </c>
      <c r="Q24" s="94">
        <v>100000</v>
      </c>
      <c r="R24" s="104">
        <f>VLOOKUP($B24,QualitativeNotes!B:C,2,FALSE)</f>
        <v>0</v>
      </c>
      <c r="S24" s="27"/>
      <c r="T24" s="27" t="s">
        <v>288</v>
      </c>
      <c r="U24" s="93" t="s">
        <v>287</v>
      </c>
      <c r="V24" s="16" t="s">
        <v>311</v>
      </c>
      <c r="W24" s="94">
        <v>100000</v>
      </c>
      <c r="X24" s="104">
        <f>VLOOKUP($B24,QualitativeNotes!B:C,2,FALSE)</f>
        <v>0</v>
      </c>
    </row>
    <row r="25" spans="1:24" ht="58" x14ac:dyDescent="0.35">
      <c r="A25" s="112">
        <v>43921</v>
      </c>
      <c r="B25" s="113" t="s">
        <v>498</v>
      </c>
      <c r="C25" s="114" t="s">
        <v>24</v>
      </c>
      <c r="D25" s="114" t="s">
        <v>32</v>
      </c>
      <c r="E25" s="114" t="s">
        <v>9</v>
      </c>
      <c r="F25" s="27" t="s">
        <v>668</v>
      </c>
      <c r="G25" s="27"/>
      <c r="H25" s="27" t="s">
        <v>288</v>
      </c>
      <c r="I25" s="93" t="s">
        <v>287</v>
      </c>
      <c r="J25" s="16" t="s">
        <v>310</v>
      </c>
      <c r="K25" s="94">
        <v>100000</v>
      </c>
      <c r="L25" s="104">
        <f>VLOOKUP(B25,QualitativeNotes!B:C,2,FALSE)</f>
        <v>0</v>
      </c>
      <c r="M25" s="27"/>
      <c r="N25" s="27" t="s">
        <v>288</v>
      </c>
      <c r="O25" s="93" t="s">
        <v>287</v>
      </c>
      <c r="P25" s="16" t="s">
        <v>310</v>
      </c>
      <c r="Q25" s="94">
        <v>100000</v>
      </c>
      <c r="R25" s="104">
        <f>VLOOKUP($B25,QualitativeNotes!B:C,2,FALSE)</f>
        <v>0</v>
      </c>
      <c r="S25" s="27"/>
      <c r="T25" s="27" t="s">
        <v>288</v>
      </c>
      <c r="U25" s="93" t="s">
        <v>287</v>
      </c>
      <c r="V25" s="16" t="s">
        <v>310</v>
      </c>
      <c r="W25" s="94">
        <v>100000</v>
      </c>
      <c r="X25" s="104">
        <f>VLOOKUP($B25,QualitativeNotes!B:C,2,FALSE)</f>
        <v>0</v>
      </c>
    </row>
    <row r="26" spans="1:24" ht="58" x14ac:dyDescent="0.35">
      <c r="A26" s="112">
        <v>43921</v>
      </c>
      <c r="B26" s="113" t="s">
        <v>498</v>
      </c>
      <c r="C26" s="114" t="s">
        <v>24</v>
      </c>
      <c r="D26" s="114" t="s">
        <v>32</v>
      </c>
      <c r="E26" s="114" t="s">
        <v>9</v>
      </c>
      <c r="F26" s="27" t="s">
        <v>668</v>
      </c>
      <c r="G26" s="27"/>
      <c r="H26" s="27" t="s">
        <v>288</v>
      </c>
      <c r="I26" s="93" t="s">
        <v>287</v>
      </c>
      <c r="J26" s="16" t="s">
        <v>311</v>
      </c>
      <c r="K26" s="94">
        <v>100000</v>
      </c>
      <c r="L26" s="104">
        <f>VLOOKUP(B26,QualitativeNotes!B:C,2,FALSE)</f>
        <v>0</v>
      </c>
      <c r="M26" s="27"/>
      <c r="N26" s="27" t="s">
        <v>288</v>
      </c>
      <c r="O26" s="93" t="s">
        <v>287</v>
      </c>
      <c r="P26" s="16" t="s">
        <v>311</v>
      </c>
      <c r="Q26" s="94">
        <v>100000</v>
      </c>
      <c r="R26" s="104">
        <f>VLOOKUP($B26,QualitativeNotes!B:C,2,FALSE)</f>
        <v>0</v>
      </c>
      <c r="S26" s="27"/>
      <c r="T26" s="27" t="s">
        <v>288</v>
      </c>
      <c r="U26" s="93" t="s">
        <v>287</v>
      </c>
      <c r="V26" s="16" t="s">
        <v>311</v>
      </c>
      <c r="W26" s="94">
        <v>100000</v>
      </c>
      <c r="X26" s="104">
        <f>VLOOKUP($B26,QualitativeNotes!B:C,2,FALSE)</f>
        <v>0</v>
      </c>
    </row>
    <row r="27" spans="1:24" ht="58" x14ac:dyDescent="0.35">
      <c r="A27" s="112">
        <v>43921</v>
      </c>
      <c r="B27" s="113" t="s">
        <v>499</v>
      </c>
      <c r="C27" s="114" t="s">
        <v>24</v>
      </c>
      <c r="D27" s="114" t="s">
        <v>33</v>
      </c>
      <c r="E27" s="114" t="s">
        <v>9</v>
      </c>
      <c r="F27" s="27" t="s">
        <v>668</v>
      </c>
      <c r="G27" s="27"/>
      <c r="H27" s="27" t="s">
        <v>288</v>
      </c>
      <c r="I27" s="93" t="s">
        <v>287</v>
      </c>
      <c r="J27" s="16" t="s">
        <v>310</v>
      </c>
      <c r="K27" s="94">
        <v>100000</v>
      </c>
      <c r="L27" s="104">
        <f>VLOOKUP(B27,QualitativeNotes!B:C,2,FALSE)</f>
        <v>0</v>
      </c>
      <c r="M27" s="27"/>
      <c r="N27" s="27" t="s">
        <v>288</v>
      </c>
      <c r="O27" s="93" t="s">
        <v>287</v>
      </c>
      <c r="P27" s="16" t="s">
        <v>310</v>
      </c>
      <c r="Q27" s="94">
        <v>100000</v>
      </c>
      <c r="R27" s="104">
        <f>VLOOKUP($B27,QualitativeNotes!B:C,2,FALSE)</f>
        <v>0</v>
      </c>
      <c r="S27" s="27"/>
      <c r="T27" s="27" t="s">
        <v>288</v>
      </c>
      <c r="U27" s="93" t="s">
        <v>287</v>
      </c>
      <c r="V27" s="16" t="s">
        <v>310</v>
      </c>
      <c r="W27" s="94">
        <v>100000</v>
      </c>
      <c r="X27" s="104">
        <f>VLOOKUP($B27,QualitativeNotes!B:C,2,FALSE)</f>
        <v>0</v>
      </c>
    </row>
    <row r="28" spans="1:24" ht="58" x14ac:dyDescent="0.35">
      <c r="A28" s="112">
        <v>43921</v>
      </c>
      <c r="B28" s="113" t="s">
        <v>499</v>
      </c>
      <c r="C28" s="114" t="s">
        <v>24</v>
      </c>
      <c r="D28" s="114" t="s">
        <v>33</v>
      </c>
      <c r="E28" s="114" t="s">
        <v>9</v>
      </c>
      <c r="F28" s="27" t="s">
        <v>668</v>
      </c>
      <c r="G28" s="27"/>
      <c r="H28" s="27" t="s">
        <v>288</v>
      </c>
      <c r="I28" s="93" t="s">
        <v>287</v>
      </c>
      <c r="J28" s="16" t="s">
        <v>311</v>
      </c>
      <c r="K28" s="94">
        <v>100000</v>
      </c>
      <c r="L28" s="104">
        <f>VLOOKUP(B28,QualitativeNotes!B:C,2,FALSE)</f>
        <v>0</v>
      </c>
      <c r="M28" s="27"/>
      <c r="N28" s="27" t="s">
        <v>288</v>
      </c>
      <c r="O28" s="93" t="s">
        <v>287</v>
      </c>
      <c r="P28" s="16" t="s">
        <v>311</v>
      </c>
      <c r="Q28" s="94">
        <v>100000</v>
      </c>
      <c r="R28" s="104">
        <f>VLOOKUP($B28,QualitativeNotes!B:C,2,FALSE)</f>
        <v>0</v>
      </c>
      <c r="S28" s="27"/>
      <c r="T28" s="27" t="s">
        <v>288</v>
      </c>
      <c r="U28" s="93" t="s">
        <v>287</v>
      </c>
      <c r="V28" s="16" t="s">
        <v>311</v>
      </c>
      <c r="W28" s="94">
        <v>100000</v>
      </c>
      <c r="X28" s="104">
        <f>VLOOKUP($B28,QualitativeNotes!B:C,2,FALSE)</f>
        <v>0</v>
      </c>
    </row>
    <row r="29" spans="1:24" ht="58" x14ac:dyDescent="0.35">
      <c r="A29" s="112">
        <v>43921</v>
      </c>
      <c r="B29" s="113" t="s">
        <v>500</v>
      </c>
      <c r="C29" s="114" t="s">
        <v>24</v>
      </c>
      <c r="D29" s="114" t="s">
        <v>34</v>
      </c>
      <c r="E29" s="114" t="s">
        <v>9</v>
      </c>
      <c r="F29" s="27" t="s">
        <v>668</v>
      </c>
      <c r="G29" s="27"/>
      <c r="H29" s="27" t="s">
        <v>288</v>
      </c>
      <c r="I29" s="93" t="s">
        <v>287</v>
      </c>
      <c r="J29" s="16" t="s">
        <v>310</v>
      </c>
      <c r="K29" s="94">
        <v>100000</v>
      </c>
      <c r="L29" s="104">
        <f>VLOOKUP(B29,QualitativeNotes!B:C,2,FALSE)</f>
        <v>0</v>
      </c>
      <c r="M29" s="27"/>
      <c r="N29" s="27" t="s">
        <v>288</v>
      </c>
      <c r="O29" s="93" t="s">
        <v>287</v>
      </c>
      <c r="P29" s="16" t="s">
        <v>310</v>
      </c>
      <c r="Q29" s="94">
        <v>100000</v>
      </c>
      <c r="R29" s="104">
        <f>VLOOKUP($B29,QualitativeNotes!B:C,2,FALSE)</f>
        <v>0</v>
      </c>
      <c r="S29" s="27"/>
      <c r="T29" s="27" t="s">
        <v>288</v>
      </c>
      <c r="U29" s="93" t="s">
        <v>287</v>
      </c>
      <c r="V29" s="16" t="s">
        <v>310</v>
      </c>
      <c r="W29" s="94">
        <v>100000</v>
      </c>
      <c r="X29" s="104">
        <f>VLOOKUP($B29,QualitativeNotes!B:C,2,FALSE)</f>
        <v>0</v>
      </c>
    </row>
    <row r="30" spans="1:24" ht="58" x14ac:dyDescent="0.35">
      <c r="A30" s="112">
        <v>43921</v>
      </c>
      <c r="B30" s="113" t="s">
        <v>500</v>
      </c>
      <c r="C30" s="114" t="s">
        <v>24</v>
      </c>
      <c r="D30" s="114" t="s">
        <v>34</v>
      </c>
      <c r="E30" s="114" t="s">
        <v>9</v>
      </c>
      <c r="F30" s="27" t="s">
        <v>668</v>
      </c>
      <c r="G30" s="27"/>
      <c r="H30" s="27" t="s">
        <v>288</v>
      </c>
      <c r="I30" s="93" t="s">
        <v>287</v>
      </c>
      <c r="J30" s="16" t="s">
        <v>311</v>
      </c>
      <c r="K30" s="94">
        <v>100000</v>
      </c>
      <c r="L30" s="104">
        <f>VLOOKUP(B30,QualitativeNotes!B:C,2,FALSE)</f>
        <v>0</v>
      </c>
      <c r="M30" s="27"/>
      <c r="N30" s="27" t="s">
        <v>288</v>
      </c>
      <c r="O30" s="93" t="s">
        <v>287</v>
      </c>
      <c r="P30" s="16" t="s">
        <v>311</v>
      </c>
      <c r="Q30" s="94">
        <v>100000</v>
      </c>
      <c r="R30" s="104">
        <f>VLOOKUP($B30,QualitativeNotes!B:C,2,FALSE)</f>
        <v>0</v>
      </c>
      <c r="S30" s="27"/>
      <c r="T30" s="27" t="s">
        <v>288</v>
      </c>
      <c r="U30" s="93" t="s">
        <v>287</v>
      </c>
      <c r="V30" s="16" t="s">
        <v>311</v>
      </c>
      <c r="W30" s="94">
        <v>100000</v>
      </c>
      <c r="X30" s="104">
        <f>VLOOKUP($B30,QualitativeNotes!B:C,2,FALSE)</f>
        <v>0</v>
      </c>
    </row>
    <row r="31" spans="1:24" ht="58" x14ac:dyDescent="0.35">
      <c r="A31" s="112">
        <v>43921</v>
      </c>
      <c r="B31" s="113" t="s">
        <v>501</v>
      </c>
      <c r="C31" s="114" t="s">
        <v>24</v>
      </c>
      <c r="D31" s="114" t="s">
        <v>35</v>
      </c>
      <c r="E31" s="114" t="s">
        <v>9</v>
      </c>
      <c r="F31" s="27" t="s">
        <v>668</v>
      </c>
      <c r="G31" s="27"/>
      <c r="H31" s="27" t="s">
        <v>288</v>
      </c>
      <c r="I31" s="93" t="s">
        <v>287</v>
      </c>
      <c r="J31" s="16" t="s">
        <v>310</v>
      </c>
      <c r="K31" s="94">
        <v>100000</v>
      </c>
      <c r="L31" s="104">
        <f>VLOOKUP(B31,QualitativeNotes!B:C,2,FALSE)</f>
        <v>0</v>
      </c>
      <c r="M31" s="27"/>
      <c r="N31" s="27" t="s">
        <v>288</v>
      </c>
      <c r="O31" s="93" t="s">
        <v>287</v>
      </c>
      <c r="P31" s="16" t="s">
        <v>310</v>
      </c>
      <c r="Q31" s="94">
        <v>100000</v>
      </c>
      <c r="R31" s="104">
        <f>VLOOKUP($B31,QualitativeNotes!B:C,2,FALSE)</f>
        <v>0</v>
      </c>
      <c r="S31" s="27"/>
      <c r="T31" s="27" t="s">
        <v>288</v>
      </c>
      <c r="U31" s="93" t="s">
        <v>287</v>
      </c>
      <c r="V31" s="16" t="s">
        <v>310</v>
      </c>
      <c r="W31" s="94">
        <v>100000</v>
      </c>
      <c r="X31" s="104">
        <f>VLOOKUP($B31,QualitativeNotes!B:C,2,FALSE)</f>
        <v>0</v>
      </c>
    </row>
    <row r="32" spans="1:24" ht="58" x14ac:dyDescent="0.35">
      <c r="A32" s="112">
        <v>43921</v>
      </c>
      <c r="B32" s="113" t="s">
        <v>501</v>
      </c>
      <c r="C32" s="114" t="s">
        <v>24</v>
      </c>
      <c r="D32" s="114" t="s">
        <v>35</v>
      </c>
      <c r="E32" s="114" t="s">
        <v>9</v>
      </c>
      <c r="F32" s="27" t="s">
        <v>668</v>
      </c>
      <c r="G32" s="27"/>
      <c r="H32" s="27" t="s">
        <v>288</v>
      </c>
      <c r="I32" s="93" t="s">
        <v>287</v>
      </c>
      <c r="J32" s="16" t="s">
        <v>311</v>
      </c>
      <c r="K32" s="94">
        <v>100000</v>
      </c>
      <c r="L32" s="104">
        <f>VLOOKUP(B32,QualitativeNotes!B:C,2,FALSE)</f>
        <v>0</v>
      </c>
      <c r="M32" s="27"/>
      <c r="N32" s="27" t="s">
        <v>288</v>
      </c>
      <c r="O32" s="93" t="s">
        <v>287</v>
      </c>
      <c r="P32" s="16" t="s">
        <v>311</v>
      </c>
      <c r="Q32" s="94">
        <v>100000</v>
      </c>
      <c r="R32" s="104">
        <f>VLOOKUP($B32,QualitativeNotes!B:C,2,FALSE)</f>
        <v>0</v>
      </c>
      <c r="S32" s="27"/>
      <c r="T32" s="27" t="s">
        <v>288</v>
      </c>
      <c r="U32" s="93" t="s">
        <v>287</v>
      </c>
      <c r="V32" s="16" t="s">
        <v>311</v>
      </c>
      <c r="W32" s="94">
        <v>100000</v>
      </c>
      <c r="X32" s="104">
        <f>VLOOKUP($B32,QualitativeNotes!B:C,2,FALSE)</f>
        <v>0</v>
      </c>
    </row>
    <row r="33" spans="1:24" ht="58" x14ac:dyDescent="0.35">
      <c r="A33" s="112">
        <v>43921</v>
      </c>
      <c r="B33" s="113" t="s">
        <v>502</v>
      </c>
      <c r="C33" s="114" t="s">
        <v>24</v>
      </c>
      <c r="D33" s="114" t="s">
        <v>36</v>
      </c>
      <c r="E33" s="114" t="s">
        <v>9</v>
      </c>
      <c r="F33" s="27" t="s">
        <v>668</v>
      </c>
      <c r="G33" s="27"/>
      <c r="H33" s="27" t="s">
        <v>288</v>
      </c>
      <c r="I33" s="93" t="s">
        <v>287</v>
      </c>
      <c r="J33" s="16" t="s">
        <v>310</v>
      </c>
      <c r="K33" s="94">
        <v>100000</v>
      </c>
      <c r="L33" s="104">
        <f>VLOOKUP(B33,QualitativeNotes!B:C,2,FALSE)</f>
        <v>0</v>
      </c>
      <c r="M33" s="27"/>
      <c r="N33" s="27" t="s">
        <v>288</v>
      </c>
      <c r="O33" s="93" t="s">
        <v>287</v>
      </c>
      <c r="P33" s="16" t="s">
        <v>310</v>
      </c>
      <c r="Q33" s="94">
        <v>100000</v>
      </c>
      <c r="R33" s="104">
        <f>VLOOKUP($B33,QualitativeNotes!B:C,2,FALSE)</f>
        <v>0</v>
      </c>
      <c r="S33" s="27"/>
      <c r="T33" s="27" t="s">
        <v>288</v>
      </c>
      <c r="U33" s="93" t="s">
        <v>287</v>
      </c>
      <c r="V33" s="16" t="s">
        <v>310</v>
      </c>
      <c r="W33" s="94">
        <v>100000</v>
      </c>
      <c r="X33" s="104">
        <f>VLOOKUP($B33,QualitativeNotes!B:C,2,FALSE)</f>
        <v>0</v>
      </c>
    </row>
    <row r="34" spans="1:24" ht="58" x14ac:dyDescent="0.35">
      <c r="A34" s="112">
        <v>43921</v>
      </c>
      <c r="B34" s="113" t="s">
        <v>502</v>
      </c>
      <c r="C34" s="114" t="s">
        <v>24</v>
      </c>
      <c r="D34" s="114" t="s">
        <v>36</v>
      </c>
      <c r="E34" s="114" t="s">
        <v>9</v>
      </c>
      <c r="F34" s="27" t="s">
        <v>668</v>
      </c>
      <c r="G34" s="27"/>
      <c r="H34" s="27" t="s">
        <v>288</v>
      </c>
      <c r="I34" s="93" t="s">
        <v>287</v>
      </c>
      <c r="J34" s="16" t="s">
        <v>311</v>
      </c>
      <c r="K34" s="94">
        <v>100000</v>
      </c>
      <c r="L34" s="104">
        <f>VLOOKUP(B34,QualitativeNotes!B:C,2,FALSE)</f>
        <v>0</v>
      </c>
      <c r="M34" s="27"/>
      <c r="N34" s="27" t="s">
        <v>288</v>
      </c>
      <c r="O34" s="93" t="s">
        <v>287</v>
      </c>
      <c r="P34" s="16" t="s">
        <v>311</v>
      </c>
      <c r="Q34" s="94">
        <v>100000</v>
      </c>
      <c r="R34" s="104">
        <f>VLOOKUP($B34,QualitativeNotes!B:C,2,FALSE)</f>
        <v>0</v>
      </c>
      <c r="S34" s="27"/>
      <c r="T34" s="27" t="s">
        <v>288</v>
      </c>
      <c r="U34" s="93" t="s">
        <v>287</v>
      </c>
      <c r="V34" s="16" t="s">
        <v>311</v>
      </c>
      <c r="W34" s="94">
        <v>100000</v>
      </c>
      <c r="X34" s="104">
        <f>VLOOKUP($B34,QualitativeNotes!B:C,2,FALSE)</f>
        <v>0</v>
      </c>
    </row>
    <row r="35" spans="1:24" ht="58" x14ac:dyDescent="0.35">
      <c r="A35" s="112">
        <v>43921</v>
      </c>
      <c r="B35" s="113" t="s">
        <v>503</v>
      </c>
      <c r="C35" s="114" t="s">
        <v>24</v>
      </c>
      <c r="D35" s="114" t="s">
        <v>37</v>
      </c>
      <c r="E35" s="114" t="s">
        <v>9</v>
      </c>
      <c r="F35" s="27" t="s">
        <v>668</v>
      </c>
      <c r="G35" s="27"/>
      <c r="H35" s="27" t="s">
        <v>288</v>
      </c>
      <c r="I35" s="93" t="s">
        <v>287</v>
      </c>
      <c r="J35" s="16" t="s">
        <v>310</v>
      </c>
      <c r="K35" s="94">
        <v>100000</v>
      </c>
      <c r="L35" s="104">
        <f>VLOOKUP(B35,QualitativeNotes!B:C,2,FALSE)</f>
        <v>0</v>
      </c>
      <c r="M35" s="27"/>
      <c r="N35" s="27" t="s">
        <v>288</v>
      </c>
      <c r="O35" s="93" t="s">
        <v>287</v>
      </c>
      <c r="P35" s="16" t="s">
        <v>310</v>
      </c>
      <c r="Q35" s="94">
        <v>100000</v>
      </c>
      <c r="R35" s="104">
        <f>VLOOKUP($B35,QualitativeNotes!B:C,2,FALSE)</f>
        <v>0</v>
      </c>
      <c r="S35" s="27"/>
      <c r="T35" s="27" t="s">
        <v>288</v>
      </c>
      <c r="U35" s="93" t="s">
        <v>287</v>
      </c>
      <c r="V35" s="16" t="s">
        <v>310</v>
      </c>
      <c r="W35" s="94">
        <v>100000</v>
      </c>
      <c r="X35" s="104">
        <f>VLOOKUP($B35,QualitativeNotes!B:C,2,FALSE)</f>
        <v>0</v>
      </c>
    </row>
    <row r="36" spans="1:24" ht="58" x14ac:dyDescent="0.35">
      <c r="A36" s="112">
        <v>43921</v>
      </c>
      <c r="B36" s="113" t="s">
        <v>503</v>
      </c>
      <c r="C36" s="114" t="s">
        <v>24</v>
      </c>
      <c r="D36" s="114" t="s">
        <v>37</v>
      </c>
      <c r="E36" s="114" t="s">
        <v>9</v>
      </c>
      <c r="F36" s="27" t="s">
        <v>668</v>
      </c>
      <c r="G36" s="27"/>
      <c r="H36" s="27" t="s">
        <v>288</v>
      </c>
      <c r="I36" s="93" t="s">
        <v>287</v>
      </c>
      <c r="J36" s="16" t="s">
        <v>311</v>
      </c>
      <c r="K36" s="94">
        <v>100000</v>
      </c>
      <c r="L36" s="104">
        <f>VLOOKUP(B36,QualitativeNotes!B:C,2,FALSE)</f>
        <v>0</v>
      </c>
      <c r="M36" s="27"/>
      <c r="N36" s="27" t="s">
        <v>288</v>
      </c>
      <c r="O36" s="93" t="s">
        <v>287</v>
      </c>
      <c r="P36" s="16" t="s">
        <v>311</v>
      </c>
      <c r="Q36" s="94">
        <v>100000</v>
      </c>
      <c r="R36" s="104">
        <f>VLOOKUP($B36,QualitativeNotes!B:C,2,FALSE)</f>
        <v>0</v>
      </c>
      <c r="S36" s="27"/>
      <c r="T36" s="27" t="s">
        <v>288</v>
      </c>
      <c r="U36" s="93" t="s">
        <v>287</v>
      </c>
      <c r="V36" s="16" t="s">
        <v>311</v>
      </c>
      <c r="W36" s="94">
        <v>100000</v>
      </c>
      <c r="X36" s="104">
        <f>VLOOKUP($B36,QualitativeNotes!B:C,2,FALSE)</f>
        <v>0</v>
      </c>
    </row>
    <row r="37" spans="1:24" ht="58" x14ac:dyDescent="0.35">
      <c r="A37" s="112">
        <v>43921</v>
      </c>
      <c r="B37" s="113" t="s">
        <v>504</v>
      </c>
      <c r="C37" s="114" t="s">
        <v>24</v>
      </c>
      <c r="D37" s="114" t="s">
        <v>703</v>
      </c>
      <c r="E37" s="114" t="s">
        <v>9</v>
      </c>
      <c r="F37" s="27" t="s">
        <v>668</v>
      </c>
      <c r="G37" s="27"/>
      <c r="H37" s="27" t="s">
        <v>288</v>
      </c>
      <c r="I37" s="93" t="s">
        <v>287</v>
      </c>
      <c r="J37" s="16" t="s">
        <v>310</v>
      </c>
      <c r="K37" s="94">
        <v>100000</v>
      </c>
      <c r="L37" s="104">
        <f>VLOOKUP(B37,QualitativeNotes!B:C,2,FALSE)</f>
        <v>0</v>
      </c>
      <c r="M37" s="27"/>
      <c r="N37" s="27" t="s">
        <v>288</v>
      </c>
      <c r="O37" s="93" t="s">
        <v>287</v>
      </c>
      <c r="P37" s="16" t="s">
        <v>310</v>
      </c>
      <c r="Q37" s="94">
        <v>100000</v>
      </c>
      <c r="R37" s="104">
        <f>VLOOKUP($B37,QualitativeNotes!B:C,2,FALSE)</f>
        <v>0</v>
      </c>
      <c r="S37" s="27"/>
      <c r="T37" s="27" t="s">
        <v>288</v>
      </c>
      <c r="U37" s="93" t="s">
        <v>287</v>
      </c>
      <c r="V37" s="16" t="s">
        <v>310</v>
      </c>
      <c r="W37" s="94">
        <v>100000</v>
      </c>
      <c r="X37" s="104">
        <f>VLOOKUP($B37,QualitativeNotes!B:C,2,FALSE)</f>
        <v>0</v>
      </c>
    </row>
    <row r="38" spans="1:24" ht="58" x14ac:dyDescent="0.35">
      <c r="A38" s="112">
        <v>43921</v>
      </c>
      <c r="B38" s="113" t="s">
        <v>504</v>
      </c>
      <c r="C38" s="114" t="s">
        <v>24</v>
      </c>
      <c r="D38" s="114" t="s">
        <v>703</v>
      </c>
      <c r="E38" s="114" t="s">
        <v>9</v>
      </c>
      <c r="F38" s="27" t="s">
        <v>668</v>
      </c>
      <c r="G38" s="27"/>
      <c r="H38" s="27" t="s">
        <v>288</v>
      </c>
      <c r="I38" s="93" t="s">
        <v>287</v>
      </c>
      <c r="J38" s="16" t="s">
        <v>311</v>
      </c>
      <c r="K38" s="94">
        <v>100000</v>
      </c>
      <c r="L38" s="104">
        <f>VLOOKUP(B38,QualitativeNotes!B:C,2,FALSE)</f>
        <v>0</v>
      </c>
      <c r="M38" s="27"/>
      <c r="N38" s="27" t="s">
        <v>288</v>
      </c>
      <c r="O38" s="93" t="s">
        <v>287</v>
      </c>
      <c r="P38" s="16" t="s">
        <v>311</v>
      </c>
      <c r="Q38" s="94">
        <v>100000</v>
      </c>
      <c r="R38" s="104">
        <f>VLOOKUP($B38,QualitativeNotes!B:C,2,FALSE)</f>
        <v>0</v>
      </c>
      <c r="S38" s="27"/>
      <c r="T38" s="27" t="s">
        <v>288</v>
      </c>
      <c r="U38" s="93" t="s">
        <v>287</v>
      </c>
      <c r="V38" s="16" t="s">
        <v>311</v>
      </c>
      <c r="W38" s="94">
        <v>100000</v>
      </c>
      <c r="X38" s="104">
        <f>VLOOKUP($B38,QualitativeNotes!B:C,2,FALSE)</f>
        <v>0</v>
      </c>
    </row>
    <row r="39" spans="1:24" ht="58" x14ac:dyDescent="0.35">
      <c r="A39" s="112">
        <v>43921</v>
      </c>
      <c r="B39" s="113" t="s">
        <v>505</v>
      </c>
      <c r="C39" s="114" t="s">
        <v>24</v>
      </c>
      <c r="D39" s="114" t="s">
        <v>38</v>
      </c>
      <c r="E39" s="114" t="s">
        <v>9</v>
      </c>
      <c r="F39" s="27" t="s">
        <v>668</v>
      </c>
      <c r="G39" s="27"/>
      <c r="H39" s="27" t="s">
        <v>288</v>
      </c>
      <c r="I39" s="93" t="s">
        <v>287</v>
      </c>
      <c r="J39" s="16" t="s">
        <v>310</v>
      </c>
      <c r="K39" s="94">
        <v>100000</v>
      </c>
      <c r="L39" s="104">
        <f>VLOOKUP(B39,QualitativeNotes!B:C,2,FALSE)</f>
        <v>0</v>
      </c>
      <c r="M39" s="27"/>
      <c r="N39" s="27" t="s">
        <v>288</v>
      </c>
      <c r="O39" s="93" t="s">
        <v>287</v>
      </c>
      <c r="P39" s="16" t="s">
        <v>310</v>
      </c>
      <c r="Q39" s="94">
        <v>100000</v>
      </c>
      <c r="R39" s="104">
        <f>VLOOKUP($B39,QualitativeNotes!B:C,2,FALSE)</f>
        <v>0</v>
      </c>
      <c r="S39" s="27"/>
      <c r="T39" s="27" t="s">
        <v>288</v>
      </c>
      <c r="U39" s="93" t="s">
        <v>287</v>
      </c>
      <c r="V39" s="16" t="s">
        <v>310</v>
      </c>
      <c r="W39" s="94">
        <v>100000</v>
      </c>
      <c r="X39" s="104">
        <f>VLOOKUP($B39,QualitativeNotes!B:C,2,FALSE)</f>
        <v>0</v>
      </c>
    </row>
    <row r="40" spans="1:24" ht="58" x14ac:dyDescent="0.35">
      <c r="A40" s="112">
        <v>43921</v>
      </c>
      <c r="B40" s="113" t="s">
        <v>505</v>
      </c>
      <c r="C40" s="114" t="s">
        <v>24</v>
      </c>
      <c r="D40" s="114" t="s">
        <v>38</v>
      </c>
      <c r="E40" s="114" t="s">
        <v>9</v>
      </c>
      <c r="F40" s="27" t="s">
        <v>668</v>
      </c>
      <c r="G40" s="27"/>
      <c r="H40" s="27" t="s">
        <v>288</v>
      </c>
      <c r="I40" s="93" t="s">
        <v>287</v>
      </c>
      <c r="J40" s="16" t="s">
        <v>311</v>
      </c>
      <c r="K40" s="94">
        <v>100000</v>
      </c>
      <c r="L40" s="104">
        <f>VLOOKUP(B40,QualitativeNotes!B:C,2,FALSE)</f>
        <v>0</v>
      </c>
      <c r="M40" s="27"/>
      <c r="N40" s="27" t="s">
        <v>288</v>
      </c>
      <c r="O40" s="93" t="s">
        <v>287</v>
      </c>
      <c r="P40" s="16" t="s">
        <v>311</v>
      </c>
      <c r="Q40" s="94">
        <v>100000</v>
      </c>
      <c r="R40" s="104">
        <f>VLOOKUP($B40,QualitativeNotes!B:C,2,FALSE)</f>
        <v>0</v>
      </c>
      <c r="S40" s="27"/>
      <c r="T40" s="27" t="s">
        <v>288</v>
      </c>
      <c r="U40" s="93" t="s">
        <v>287</v>
      </c>
      <c r="V40" s="16" t="s">
        <v>311</v>
      </c>
      <c r="W40" s="94">
        <v>100000</v>
      </c>
      <c r="X40" s="104">
        <f>VLOOKUP($B40,QualitativeNotes!B:C,2,FALSE)</f>
        <v>0</v>
      </c>
    </row>
    <row r="41" spans="1:24" ht="58" x14ac:dyDescent="0.35">
      <c r="A41" s="112">
        <v>43921</v>
      </c>
      <c r="B41" s="113" t="s">
        <v>506</v>
      </c>
      <c r="C41" s="114" t="s">
        <v>39</v>
      </c>
      <c r="D41" s="114" t="s">
        <v>40</v>
      </c>
      <c r="E41" s="114" t="s">
        <v>9</v>
      </c>
      <c r="F41" s="27" t="s">
        <v>668</v>
      </c>
      <c r="G41" s="27"/>
      <c r="H41" s="27" t="s">
        <v>288</v>
      </c>
      <c r="I41" s="93" t="s">
        <v>287</v>
      </c>
      <c r="J41" s="16" t="s">
        <v>310</v>
      </c>
      <c r="K41" s="94">
        <v>1400000</v>
      </c>
      <c r="L41" s="104">
        <f>VLOOKUP(B41,QualitativeNotes!B:C,2,FALSE)</f>
        <v>0</v>
      </c>
      <c r="M41" s="27"/>
      <c r="N41" s="27" t="s">
        <v>288</v>
      </c>
      <c r="O41" s="93" t="s">
        <v>287</v>
      </c>
      <c r="P41" s="16" t="s">
        <v>310</v>
      </c>
      <c r="Q41" s="94">
        <v>1400000</v>
      </c>
      <c r="R41" s="104">
        <f>VLOOKUP($B41,QualitativeNotes!B:C,2,FALSE)</f>
        <v>0</v>
      </c>
      <c r="S41" s="27"/>
      <c r="T41" s="27" t="s">
        <v>288</v>
      </c>
      <c r="U41" s="93" t="s">
        <v>287</v>
      </c>
      <c r="V41" s="16" t="s">
        <v>310</v>
      </c>
      <c r="W41" s="94">
        <v>1400000</v>
      </c>
      <c r="X41" s="104">
        <f>VLOOKUP($B41,QualitativeNotes!B:C,2,FALSE)</f>
        <v>0</v>
      </c>
    </row>
    <row r="42" spans="1:24" ht="58" x14ac:dyDescent="0.35">
      <c r="A42" s="112">
        <v>43921</v>
      </c>
      <c r="B42" s="113" t="s">
        <v>506</v>
      </c>
      <c r="C42" s="114" t="s">
        <v>39</v>
      </c>
      <c r="D42" s="114" t="s">
        <v>40</v>
      </c>
      <c r="E42" s="114" t="s">
        <v>9</v>
      </c>
      <c r="F42" s="27" t="s">
        <v>668</v>
      </c>
      <c r="G42" s="27"/>
      <c r="H42" s="27" t="s">
        <v>288</v>
      </c>
      <c r="I42" s="93" t="s">
        <v>287</v>
      </c>
      <c r="J42" s="16" t="s">
        <v>311</v>
      </c>
      <c r="K42" s="94">
        <v>1400000</v>
      </c>
      <c r="L42" s="104">
        <f>VLOOKUP(B42,QualitativeNotes!B:C,2,FALSE)</f>
        <v>0</v>
      </c>
      <c r="M42" s="27"/>
      <c r="N42" s="27" t="s">
        <v>288</v>
      </c>
      <c r="O42" s="93" t="s">
        <v>287</v>
      </c>
      <c r="P42" s="16" t="s">
        <v>311</v>
      </c>
      <c r="Q42" s="94">
        <v>1400000</v>
      </c>
      <c r="R42" s="104">
        <f>VLOOKUP($B42,QualitativeNotes!B:C,2,FALSE)</f>
        <v>0</v>
      </c>
      <c r="S42" s="27"/>
      <c r="T42" s="27" t="s">
        <v>288</v>
      </c>
      <c r="U42" s="93" t="s">
        <v>287</v>
      </c>
      <c r="V42" s="16" t="s">
        <v>311</v>
      </c>
      <c r="W42" s="94">
        <v>1400000</v>
      </c>
      <c r="X42" s="104">
        <f>VLOOKUP($B42,QualitativeNotes!B:C,2,FALSE)</f>
        <v>0</v>
      </c>
    </row>
    <row r="43" spans="1:24" ht="43.5" x14ac:dyDescent="0.35">
      <c r="A43" s="112">
        <v>43921</v>
      </c>
      <c r="B43" s="113" t="s">
        <v>382</v>
      </c>
      <c r="C43" s="114" t="s">
        <v>41</v>
      </c>
      <c r="D43" s="114" t="s">
        <v>42</v>
      </c>
      <c r="E43" s="114" t="s">
        <v>43</v>
      </c>
      <c r="F43" s="27" t="s">
        <v>668</v>
      </c>
      <c r="G43" s="27"/>
      <c r="H43" s="27" t="s">
        <v>288</v>
      </c>
      <c r="I43" s="93" t="s">
        <v>287</v>
      </c>
      <c r="J43" s="16"/>
      <c r="K43" s="26" t="s">
        <v>308</v>
      </c>
      <c r="L43" s="104">
        <f>VLOOKUP(B43,QualitativeNotes!B:C,2,FALSE)</f>
        <v>0</v>
      </c>
      <c r="M43" s="27"/>
      <c r="N43" s="27" t="s">
        <v>288</v>
      </c>
      <c r="O43" s="93" t="s">
        <v>287</v>
      </c>
      <c r="P43" s="16"/>
      <c r="Q43" s="26" t="s">
        <v>305</v>
      </c>
      <c r="R43" s="104">
        <f>VLOOKUP($B43,QualitativeNotes!B:C,2,FALSE)</f>
        <v>0</v>
      </c>
      <c r="S43" s="27"/>
      <c r="T43" s="27" t="s">
        <v>288</v>
      </c>
      <c r="U43" s="93" t="s">
        <v>287</v>
      </c>
      <c r="V43" s="16"/>
      <c r="W43" s="26" t="s">
        <v>682</v>
      </c>
      <c r="X43" s="104">
        <f>VLOOKUP($B43,QualitativeNotes!B:C,2,FALSE)</f>
        <v>0</v>
      </c>
    </row>
    <row r="44" spans="1:24" ht="58" x14ac:dyDescent="0.35">
      <c r="A44" s="112">
        <v>43921</v>
      </c>
      <c r="B44" s="113" t="s">
        <v>383</v>
      </c>
      <c r="C44" s="114" t="s">
        <v>41</v>
      </c>
      <c r="D44" s="114" t="s">
        <v>44</v>
      </c>
      <c r="E44" s="114" t="s">
        <v>43</v>
      </c>
      <c r="F44" s="27" t="s">
        <v>668</v>
      </c>
      <c r="G44" s="27"/>
      <c r="H44" s="27" t="s">
        <v>288</v>
      </c>
      <c r="I44" s="93" t="s">
        <v>287</v>
      </c>
      <c r="J44" s="16"/>
      <c r="K44" s="26" t="s">
        <v>674</v>
      </c>
      <c r="L44" s="104">
        <f>VLOOKUP(B44,QualitativeNotes!B:C,2,FALSE)</f>
        <v>0</v>
      </c>
      <c r="M44" s="27"/>
      <c r="N44" s="27" t="s">
        <v>288</v>
      </c>
      <c r="O44" s="93" t="s">
        <v>287</v>
      </c>
      <c r="P44" s="16"/>
      <c r="Q44" s="26" t="s">
        <v>674</v>
      </c>
      <c r="R44" s="104">
        <f>VLOOKUP($B44,QualitativeNotes!B:C,2,FALSE)</f>
        <v>0</v>
      </c>
      <c r="S44" s="27"/>
      <c r="T44" s="27" t="s">
        <v>288</v>
      </c>
      <c r="U44" s="93" t="s">
        <v>287</v>
      </c>
      <c r="V44" s="16"/>
      <c r="W44" s="26" t="s">
        <v>674</v>
      </c>
      <c r="X44" s="104">
        <f>VLOOKUP($B44,QualitativeNotes!B:C,2,FALSE)</f>
        <v>0</v>
      </c>
    </row>
    <row r="45" spans="1:24" ht="101.5" x14ac:dyDescent="0.35">
      <c r="A45" s="112">
        <v>43921</v>
      </c>
      <c r="B45" s="113" t="s">
        <v>507</v>
      </c>
      <c r="C45" s="114" t="s">
        <v>41</v>
      </c>
      <c r="D45" s="114" t="s">
        <v>46</v>
      </c>
      <c r="E45" s="114" t="s">
        <v>23</v>
      </c>
      <c r="F45" s="27" t="s">
        <v>668</v>
      </c>
      <c r="G45" s="27"/>
      <c r="H45" s="27" t="s">
        <v>288</v>
      </c>
      <c r="I45" s="93" t="s">
        <v>287</v>
      </c>
      <c r="J45" s="16" t="s">
        <v>312</v>
      </c>
      <c r="K45" s="94">
        <v>100000</v>
      </c>
      <c r="L45" s="104">
        <f>VLOOKUP(B45,QualitativeNotes!B:C,2,FALSE)</f>
        <v>0</v>
      </c>
      <c r="M45" s="27"/>
      <c r="N45" s="27" t="s">
        <v>288</v>
      </c>
      <c r="O45" s="93" t="s">
        <v>287</v>
      </c>
      <c r="P45" s="16" t="s">
        <v>312</v>
      </c>
      <c r="Q45" s="94">
        <v>100000</v>
      </c>
      <c r="R45" s="104">
        <f>VLOOKUP($B45,QualitativeNotes!B:C,2,FALSE)</f>
        <v>0</v>
      </c>
      <c r="S45" s="27"/>
      <c r="T45" s="27" t="s">
        <v>288</v>
      </c>
      <c r="U45" s="93" t="s">
        <v>287</v>
      </c>
      <c r="V45" s="16" t="s">
        <v>312</v>
      </c>
      <c r="W45" s="94">
        <v>100000</v>
      </c>
      <c r="X45" s="104">
        <f>VLOOKUP($B45,QualitativeNotes!B:C,2,FALSE)</f>
        <v>0</v>
      </c>
    </row>
    <row r="46" spans="1:24" ht="101.5" x14ac:dyDescent="0.35">
      <c r="A46" s="112">
        <v>43921</v>
      </c>
      <c r="B46" s="113" t="s">
        <v>507</v>
      </c>
      <c r="C46" s="114" t="s">
        <v>41</v>
      </c>
      <c r="D46" s="114" t="s">
        <v>46</v>
      </c>
      <c r="E46" s="114" t="s">
        <v>23</v>
      </c>
      <c r="F46" s="27" t="s">
        <v>668</v>
      </c>
      <c r="G46" s="27"/>
      <c r="H46" s="27" t="s">
        <v>288</v>
      </c>
      <c r="I46" s="93" t="s">
        <v>287</v>
      </c>
      <c r="J46" s="16" t="s">
        <v>669</v>
      </c>
      <c r="K46" s="94">
        <v>100000</v>
      </c>
      <c r="L46" s="104">
        <f>VLOOKUP(B46,QualitativeNotes!B:C,2,FALSE)</f>
        <v>0</v>
      </c>
      <c r="M46" s="27"/>
      <c r="N46" s="27" t="s">
        <v>288</v>
      </c>
      <c r="O46" s="93" t="s">
        <v>287</v>
      </c>
      <c r="P46" s="16" t="s">
        <v>669</v>
      </c>
      <c r="Q46" s="94">
        <v>100000</v>
      </c>
      <c r="R46" s="104">
        <f>VLOOKUP($B46,QualitativeNotes!B:C,2,FALSE)</f>
        <v>0</v>
      </c>
      <c r="S46" s="27"/>
      <c r="T46" s="27" t="s">
        <v>288</v>
      </c>
      <c r="U46" s="93" t="s">
        <v>287</v>
      </c>
      <c r="V46" s="16" t="s">
        <v>669</v>
      </c>
      <c r="W46" s="94">
        <v>100000</v>
      </c>
      <c r="X46" s="104">
        <f>VLOOKUP($B46,QualitativeNotes!B:C,2,FALSE)</f>
        <v>0</v>
      </c>
    </row>
    <row r="47" spans="1:24" ht="43.5" x14ac:dyDescent="0.35">
      <c r="A47" s="112">
        <v>43921</v>
      </c>
      <c r="B47" s="113" t="s">
        <v>384</v>
      </c>
      <c r="C47" s="114" t="s">
        <v>41</v>
      </c>
      <c r="D47" s="114" t="s">
        <v>49</v>
      </c>
      <c r="E47" s="114" t="s">
        <v>45</v>
      </c>
      <c r="F47" s="27" t="s">
        <v>668</v>
      </c>
      <c r="G47" s="27"/>
      <c r="H47" s="27" t="s">
        <v>288</v>
      </c>
      <c r="I47" s="93" t="s">
        <v>287</v>
      </c>
      <c r="J47" s="16"/>
      <c r="K47" s="95">
        <v>10</v>
      </c>
      <c r="L47" s="104">
        <f>VLOOKUP(B47,QualitativeNotes!B:C,2,FALSE)</f>
        <v>0</v>
      </c>
      <c r="M47" s="27"/>
      <c r="N47" s="27" t="s">
        <v>288</v>
      </c>
      <c r="O47" s="93" t="s">
        <v>287</v>
      </c>
      <c r="P47" s="16"/>
      <c r="Q47" s="95">
        <v>10</v>
      </c>
      <c r="R47" s="104">
        <f>VLOOKUP($B47,QualitativeNotes!B:C,2,FALSE)</f>
        <v>0</v>
      </c>
      <c r="S47" s="27"/>
      <c r="T47" s="27" t="s">
        <v>288</v>
      </c>
      <c r="U47" s="93" t="s">
        <v>287</v>
      </c>
      <c r="V47" s="16"/>
      <c r="W47" s="95">
        <v>10</v>
      </c>
      <c r="X47" s="104">
        <f>VLOOKUP($B47,QualitativeNotes!B:C,2,FALSE)</f>
        <v>0</v>
      </c>
    </row>
    <row r="48" spans="1:24" ht="29" x14ac:dyDescent="0.35">
      <c r="A48" s="112">
        <v>43921</v>
      </c>
      <c r="B48" s="113" t="s">
        <v>511</v>
      </c>
      <c r="C48" s="114" t="s">
        <v>41</v>
      </c>
      <c r="D48" s="114" t="s">
        <v>50</v>
      </c>
      <c r="E48" s="114" t="s">
        <v>9</v>
      </c>
      <c r="F48" s="27" t="s">
        <v>668</v>
      </c>
      <c r="G48" s="27"/>
      <c r="H48" s="27" t="s">
        <v>288</v>
      </c>
      <c r="I48" s="93" t="s">
        <v>287</v>
      </c>
      <c r="J48" s="16"/>
      <c r="K48" s="94">
        <v>1000000</v>
      </c>
      <c r="L48" s="104">
        <f>VLOOKUP(B48,QualitativeNotes!B:C,2,FALSE)</f>
        <v>0</v>
      </c>
      <c r="M48" s="27"/>
      <c r="N48" s="27" t="s">
        <v>288</v>
      </c>
      <c r="O48" s="93" t="s">
        <v>287</v>
      </c>
      <c r="P48" s="16"/>
      <c r="Q48" s="94">
        <v>1000000</v>
      </c>
      <c r="R48" s="104">
        <f>VLOOKUP($B48,QualitativeNotes!B:C,2,FALSE)</f>
        <v>0</v>
      </c>
      <c r="S48" s="27"/>
      <c r="T48" s="27" t="s">
        <v>288</v>
      </c>
      <c r="U48" s="93" t="s">
        <v>287</v>
      </c>
      <c r="V48" s="16"/>
      <c r="W48" s="94">
        <v>1000000</v>
      </c>
      <c r="X48" s="104">
        <f>VLOOKUP($B48,QualitativeNotes!B:C,2,FALSE)</f>
        <v>0</v>
      </c>
    </row>
    <row r="49" spans="1:24" ht="87" x14ac:dyDescent="0.35">
      <c r="A49" s="112">
        <v>43921</v>
      </c>
      <c r="B49" s="113" t="s">
        <v>508</v>
      </c>
      <c r="C49" s="114" t="s">
        <v>41</v>
      </c>
      <c r="D49" s="114" t="s">
        <v>52</v>
      </c>
      <c r="E49" s="114" t="s">
        <v>9</v>
      </c>
      <c r="F49" s="27" t="s">
        <v>668</v>
      </c>
      <c r="G49" s="27"/>
      <c r="H49" s="27" t="s">
        <v>288</v>
      </c>
      <c r="I49" s="93" t="s">
        <v>287</v>
      </c>
      <c r="J49" s="16" t="s">
        <v>312</v>
      </c>
      <c r="K49" s="94">
        <v>100000</v>
      </c>
      <c r="L49" s="104">
        <f>VLOOKUP(B49,QualitativeNotes!B:C,2,FALSE)</f>
        <v>0</v>
      </c>
      <c r="M49" s="27"/>
      <c r="N49" s="27" t="s">
        <v>288</v>
      </c>
      <c r="O49" s="93" t="s">
        <v>287</v>
      </c>
      <c r="P49" s="16" t="s">
        <v>312</v>
      </c>
      <c r="Q49" s="94">
        <v>100000</v>
      </c>
      <c r="R49" s="104">
        <f>VLOOKUP($B49,QualitativeNotes!B:C,2,FALSE)</f>
        <v>0</v>
      </c>
      <c r="S49" s="27"/>
      <c r="T49" s="27" t="s">
        <v>288</v>
      </c>
      <c r="U49" s="93" t="s">
        <v>287</v>
      </c>
      <c r="V49" s="16" t="s">
        <v>312</v>
      </c>
      <c r="W49" s="94">
        <v>100000</v>
      </c>
      <c r="X49" s="104">
        <f>VLOOKUP($B49,QualitativeNotes!B:C,2,FALSE)</f>
        <v>0</v>
      </c>
    </row>
    <row r="50" spans="1:24" ht="87" x14ac:dyDescent="0.35">
      <c r="A50" s="112">
        <v>43921</v>
      </c>
      <c r="B50" s="113" t="s">
        <v>508</v>
      </c>
      <c r="C50" s="114" t="s">
        <v>41</v>
      </c>
      <c r="D50" s="114" t="s">
        <v>52</v>
      </c>
      <c r="E50" s="114" t="s">
        <v>9</v>
      </c>
      <c r="F50" s="27" t="s">
        <v>668</v>
      </c>
      <c r="G50" s="27"/>
      <c r="H50" s="27" t="s">
        <v>288</v>
      </c>
      <c r="I50" s="93" t="s">
        <v>287</v>
      </c>
      <c r="J50" s="16" t="s">
        <v>669</v>
      </c>
      <c r="K50" s="94">
        <v>100000</v>
      </c>
      <c r="L50" s="104">
        <f>VLOOKUP(B50,QualitativeNotes!B:C,2,FALSE)</f>
        <v>0</v>
      </c>
      <c r="M50" s="27"/>
      <c r="N50" s="27" t="s">
        <v>288</v>
      </c>
      <c r="O50" s="93" t="s">
        <v>287</v>
      </c>
      <c r="P50" s="16" t="s">
        <v>669</v>
      </c>
      <c r="Q50" s="94">
        <v>100000</v>
      </c>
      <c r="R50" s="104">
        <f>VLOOKUP($B50,QualitativeNotes!B:C,2,FALSE)</f>
        <v>0</v>
      </c>
      <c r="S50" s="27"/>
      <c r="T50" s="27" t="s">
        <v>288</v>
      </c>
      <c r="U50" s="93" t="s">
        <v>287</v>
      </c>
      <c r="V50" s="16" t="s">
        <v>669</v>
      </c>
      <c r="W50" s="94">
        <v>100000</v>
      </c>
      <c r="X50" s="104">
        <f>VLOOKUP($B50,QualitativeNotes!B:C,2,FALSE)</f>
        <v>0</v>
      </c>
    </row>
    <row r="51" spans="1:24" ht="101.5" x14ac:dyDescent="0.35">
      <c r="A51" s="112">
        <v>43921</v>
      </c>
      <c r="B51" s="113" t="s">
        <v>509</v>
      </c>
      <c r="C51" s="114" t="s">
        <v>41</v>
      </c>
      <c r="D51" s="114" t="s">
        <v>53</v>
      </c>
      <c r="E51" s="114" t="s">
        <v>9</v>
      </c>
      <c r="F51" s="27" t="s">
        <v>668</v>
      </c>
      <c r="G51" s="27"/>
      <c r="H51" s="27" t="s">
        <v>288</v>
      </c>
      <c r="I51" s="93" t="s">
        <v>287</v>
      </c>
      <c r="J51" s="16" t="s">
        <v>312</v>
      </c>
      <c r="K51" s="94">
        <v>100000</v>
      </c>
      <c r="L51" s="104">
        <f>VLOOKUP(B51,QualitativeNotes!B:C,2,FALSE)</f>
        <v>0</v>
      </c>
      <c r="M51" s="27"/>
      <c r="N51" s="27" t="s">
        <v>288</v>
      </c>
      <c r="O51" s="93" t="s">
        <v>287</v>
      </c>
      <c r="P51" s="16" t="s">
        <v>312</v>
      </c>
      <c r="Q51" s="94">
        <v>100000</v>
      </c>
      <c r="R51" s="104">
        <f>VLOOKUP($B51,QualitativeNotes!B:C,2,FALSE)</f>
        <v>0</v>
      </c>
      <c r="S51" s="27"/>
      <c r="T51" s="27" t="s">
        <v>288</v>
      </c>
      <c r="U51" s="93" t="s">
        <v>287</v>
      </c>
      <c r="V51" s="16" t="s">
        <v>312</v>
      </c>
      <c r="W51" s="94">
        <v>100000</v>
      </c>
      <c r="X51" s="104">
        <f>VLOOKUP($B51,QualitativeNotes!B:C,2,FALSE)</f>
        <v>0</v>
      </c>
    </row>
    <row r="52" spans="1:24" ht="101.5" x14ac:dyDescent="0.35">
      <c r="A52" s="112">
        <v>43921</v>
      </c>
      <c r="B52" s="113" t="s">
        <v>509</v>
      </c>
      <c r="C52" s="114" t="s">
        <v>41</v>
      </c>
      <c r="D52" s="114" t="s">
        <v>53</v>
      </c>
      <c r="E52" s="114" t="s">
        <v>9</v>
      </c>
      <c r="F52" s="27" t="s">
        <v>668</v>
      </c>
      <c r="G52" s="27"/>
      <c r="H52" s="27" t="s">
        <v>288</v>
      </c>
      <c r="I52" s="93" t="s">
        <v>287</v>
      </c>
      <c r="J52" s="16" t="s">
        <v>669</v>
      </c>
      <c r="K52" s="94">
        <v>100000</v>
      </c>
      <c r="L52" s="104">
        <f>VLOOKUP(B52,QualitativeNotes!B:C,2,FALSE)</f>
        <v>0</v>
      </c>
      <c r="M52" s="27"/>
      <c r="N52" s="27" t="s">
        <v>288</v>
      </c>
      <c r="O52" s="93" t="s">
        <v>287</v>
      </c>
      <c r="P52" s="16" t="s">
        <v>669</v>
      </c>
      <c r="Q52" s="94">
        <v>100000</v>
      </c>
      <c r="R52" s="104">
        <f>VLOOKUP($B52,QualitativeNotes!B:C,2,FALSE)</f>
        <v>0</v>
      </c>
      <c r="S52" s="27"/>
      <c r="T52" s="27" t="s">
        <v>288</v>
      </c>
      <c r="U52" s="93" t="s">
        <v>287</v>
      </c>
      <c r="V52" s="16" t="s">
        <v>669</v>
      </c>
      <c r="W52" s="94">
        <v>100000</v>
      </c>
      <c r="X52" s="104">
        <f>VLOOKUP($B52,QualitativeNotes!B:C,2,FALSE)</f>
        <v>0</v>
      </c>
    </row>
    <row r="53" spans="1:24" ht="43.5" x14ac:dyDescent="0.35">
      <c r="A53" s="112">
        <v>43921</v>
      </c>
      <c r="B53" s="113" t="s">
        <v>385</v>
      </c>
      <c r="C53" s="114" t="s">
        <v>41</v>
      </c>
      <c r="D53" s="114" t="s">
        <v>54</v>
      </c>
      <c r="E53" s="114" t="s">
        <v>45</v>
      </c>
      <c r="F53" s="27" t="s">
        <v>668</v>
      </c>
      <c r="G53" s="27"/>
      <c r="H53" s="27" t="s">
        <v>288</v>
      </c>
      <c r="I53" s="93" t="s">
        <v>287</v>
      </c>
      <c r="J53" s="16"/>
      <c r="K53" s="95">
        <v>8</v>
      </c>
      <c r="L53" s="104">
        <f>VLOOKUP(B53,QualitativeNotes!B:C,2,FALSE)</f>
        <v>0</v>
      </c>
      <c r="M53" s="27"/>
      <c r="N53" s="27" t="s">
        <v>288</v>
      </c>
      <c r="O53" s="93" t="s">
        <v>287</v>
      </c>
      <c r="P53" s="16"/>
      <c r="Q53" s="95">
        <v>8</v>
      </c>
      <c r="R53" s="104">
        <f>VLOOKUP($B53,QualitativeNotes!B:C,2,FALSE)</f>
        <v>0</v>
      </c>
      <c r="S53" s="27"/>
      <c r="T53" s="27" t="s">
        <v>288</v>
      </c>
      <c r="U53" s="93" t="s">
        <v>287</v>
      </c>
      <c r="V53" s="16"/>
      <c r="W53" s="95">
        <v>8</v>
      </c>
      <c r="X53" s="104">
        <f>VLOOKUP($B53,QualitativeNotes!B:C,2,FALSE)</f>
        <v>0</v>
      </c>
    </row>
    <row r="54" spans="1:24" ht="43.5" x14ac:dyDescent="0.35">
      <c r="A54" s="112">
        <v>43921</v>
      </c>
      <c r="B54" s="113" t="s">
        <v>512</v>
      </c>
      <c r="C54" s="114" t="s">
        <v>41</v>
      </c>
      <c r="D54" s="114" t="s">
        <v>55</v>
      </c>
      <c r="E54" s="114" t="s">
        <v>9</v>
      </c>
      <c r="F54" s="27" t="s">
        <v>668</v>
      </c>
      <c r="G54" s="27"/>
      <c r="H54" s="27" t="s">
        <v>288</v>
      </c>
      <c r="I54" s="93" t="s">
        <v>287</v>
      </c>
      <c r="J54" s="16"/>
      <c r="K54" s="94">
        <v>1000000</v>
      </c>
      <c r="L54" s="104">
        <f>VLOOKUP(B54,QualitativeNotes!B:C,2,FALSE)</f>
        <v>0</v>
      </c>
      <c r="M54" s="27"/>
      <c r="N54" s="27" t="s">
        <v>288</v>
      </c>
      <c r="O54" s="93" t="s">
        <v>287</v>
      </c>
      <c r="P54" s="16"/>
      <c r="Q54" s="94">
        <v>1000000</v>
      </c>
      <c r="R54" s="104">
        <f>VLOOKUP($B54,QualitativeNotes!B:C,2,FALSE)</f>
        <v>0</v>
      </c>
      <c r="S54" s="27"/>
      <c r="T54" s="27" t="s">
        <v>288</v>
      </c>
      <c r="U54" s="93" t="s">
        <v>287</v>
      </c>
      <c r="V54" s="16"/>
      <c r="W54" s="94">
        <v>1000000</v>
      </c>
      <c r="X54" s="104">
        <f>VLOOKUP($B54,QualitativeNotes!B:C,2,FALSE)</f>
        <v>0</v>
      </c>
    </row>
    <row r="55" spans="1:24" ht="87" x14ac:dyDescent="0.35">
      <c r="A55" s="112">
        <v>43921</v>
      </c>
      <c r="B55" s="113" t="s">
        <v>510</v>
      </c>
      <c r="C55" s="114" t="s">
        <v>41</v>
      </c>
      <c r="D55" s="114" t="s">
        <v>57</v>
      </c>
      <c r="E55" s="114" t="s">
        <v>9</v>
      </c>
      <c r="F55" s="27" t="s">
        <v>668</v>
      </c>
      <c r="G55" s="27"/>
      <c r="H55" s="27" t="s">
        <v>288</v>
      </c>
      <c r="I55" s="93" t="s">
        <v>287</v>
      </c>
      <c r="J55" s="16" t="s">
        <v>312</v>
      </c>
      <c r="K55" s="94">
        <v>100000</v>
      </c>
      <c r="L55" s="104">
        <f>VLOOKUP(B55,QualitativeNotes!B:C,2,FALSE)</f>
        <v>0</v>
      </c>
      <c r="M55" s="27"/>
      <c r="N55" s="27" t="s">
        <v>288</v>
      </c>
      <c r="O55" s="93" t="s">
        <v>287</v>
      </c>
      <c r="P55" s="16" t="s">
        <v>312</v>
      </c>
      <c r="Q55" s="94">
        <v>100000</v>
      </c>
      <c r="R55" s="104">
        <f>VLOOKUP($B55,QualitativeNotes!B:C,2,FALSE)</f>
        <v>0</v>
      </c>
      <c r="S55" s="27"/>
      <c r="T55" s="27" t="s">
        <v>288</v>
      </c>
      <c r="U55" s="93" t="s">
        <v>287</v>
      </c>
      <c r="V55" s="16" t="s">
        <v>312</v>
      </c>
      <c r="W55" s="94">
        <v>100000</v>
      </c>
      <c r="X55" s="104">
        <f>VLOOKUP($B55,QualitativeNotes!B:C,2,FALSE)</f>
        <v>0</v>
      </c>
    </row>
    <row r="56" spans="1:24" ht="87" x14ac:dyDescent="0.35">
      <c r="A56" s="112">
        <v>43921</v>
      </c>
      <c r="B56" s="113" t="s">
        <v>510</v>
      </c>
      <c r="C56" s="114" t="s">
        <v>41</v>
      </c>
      <c r="D56" s="114" t="s">
        <v>57</v>
      </c>
      <c r="E56" s="114" t="s">
        <v>9</v>
      </c>
      <c r="F56" s="27" t="s">
        <v>668</v>
      </c>
      <c r="G56" s="27"/>
      <c r="H56" s="27" t="s">
        <v>288</v>
      </c>
      <c r="I56" s="93" t="s">
        <v>287</v>
      </c>
      <c r="J56" s="16" t="s">
        <v>669</v>
      </c>
      <c r="K56" s="94">
        <v>100000</v>
      </c>
      <c r="L56" s="104">
        <f>VLOOKUP(B56,QualitativeNotes!B:C,2,FALSE)</f>
        <v>0</v>
      </c>
      <c r="M56" s="27"/>
      <c r="N56" s="27" t="s">
        <v>288</v>
      </c>
      <c r="O56" s="93" t="s">
        <v>287</v>
      </c>
      <c r="P56" s="16" t="s">
        <v>669</v>
      </c>
      <c r="Q56" s="94">
        <v>100000</v>
      </c>
      <c r="R56" s="104">
        <f>VLOOKUP($B56,QualitativeNotes!B:C,2,FALSE)</f>
        <v>0</v>
      </c>
      <c r="S56" s="27"/>
      <c r="T56" s="27" t="s">
        <v>288</v>
      </c>
      <c r="U56" s="93" t="s">
        <v>287</v>
      </c>
      <c r="V56" s="16" t="s">
        <v>669</v>
      </c>
      <c r="W56" s="94">
        <v>100000</v>
      </c>
      <c r="X56" s="104">
        <f>VLOOKUP($B56,QualitativeNotes!B:C,2,FALSE)</f>
        <v>0</v>
      </c>
    </row>
    <row r="57" spans="1:24" ht="29" x14ac:dyDescent="0.35">
      <c r="A57" s="112">
        <v>43921</v>
      </c>
      <c r="B57" s="113" t="s">
        <v>386</v>
      </c>
      <c r="C57" s="114" t="s">
        <v>58</v>
      </c>
      <c r="D57" s="114" t="s">
        <v>59</v>
      </c>
      <c r="E57" s="114" t="s">
        <v>43</v>
      </c>
      <c r="F57" s="27" t="s">
        <v>1</v>
      </c>
      <c r="G57" s="27"/>
      <c r="H57" s="27" t="s">
        <v>288</v>
      </c>
      <c r="I57" s="93" t="s">
        <v>287</v>
      </c>
      <c r="J57" s="16"/>
      <c r="K57" s="26" t="s">
        <v>307</v>
      </c>
      <c r="L57" s="104">
        <f>VLOOKUP(B57,QualitativeNotes!B:C,2,FALSE)</f>
        <v>0</v>
      </c>
      <c r="M57" s="27"/>
      <c r="N57" s="27" t="s">
        <v>288</v>
      </c>
      <c r="O57" s="93" t="s">
        <v>287</v>
      </c>
      <c r="P57" s="16"/>
      <c r="Q57" s="26" t="s">
        <v>307</v>
      </c>
      <c r="R57" s="104">
        <f>VLOOKUP($B57,QualitativeNotes!B:C,2,FALSE)</f>
        <v>0</v>
      </c>
      <c r="S57" s="27"/>
      <c r="T57" s="27" t="s">
        <v>288</v>
      </c>
      <c r="U57" s="93" t="s">
        <v>287</v>
      </c>
      <c r="V57" s="16"/>
      <c r="W57" s="26" t="s">
        <v>307</v>
      </c>
      <c r="X57" s="104">
        <f>VLOOKUP($B57,QualitativeNotes!B:C,2,FALSE)</f>
        <v>0</v>
      </c>
    </row>
    <row r="58" spans="1:24" ht="58" x14ac:dyDescent="0.35">
      <c r="A58" s="112">
        <v>43921</v>
      </c>
      <c r="B58" s="113" t="s">
        <v>387</v>
      </c>
      <c r="C58" s="114" t="s">
        <v>61</v>
      </c>
      <c r="D58" s="114" t="s">
        <v>61</v>
      </c>
      <c r="E58" s="114" t="s">
        <v>43</v>
      </c>
      <c r="F58" s="27" t="s">
        <v>1</v>
      </c>
      <c r="G58" s="27"/>
      <c r="H58" s="27" t="s">
        <v>288</v>
      </c>
      <c r="I58" s="93" t="s">
        <v>287</v>
      </c>
      <c r="J58" s="16"/>
      <c r="K58" s="26" t="s">
        <v>307</v>
      </c>
      <c r="L58" s="104">
        <f>VLOOKUP(B58,QualitativeNotes!B:C,2,FALSE)</f>
        <v>0</v>
      </c>
      <c r="M58" s="27"/>
      <c r="N58" s="27" t="s">
        <v>288</v>
      </c>
      <c r="O58" s="93" t="s">
        <v>287</v>
      </c>
      <c r="P58" s="16"/>
      <c r="Q58" s="26" t="s">
        <v>307</v>
      </c>
      <c r="R58" s="104">
        <f>VLOOKUP($B58,QualitativeNotes!B:C,2,FALSE)</f>
        <v>0</v>
      </c>
      <c r="S58" s="27"/>
      <c r="T58" s="27" t="s">
        <v>288</v>
      </c>
      <c r="U58" s="93" t="s">
        <v>287</v>
      </c>
      <c r="V58" s="16"/>
      <c r="W58" s="26" t="s">
        <v>307</v>
      </c>
      <c r="X58" s="104">
        <f>VLOOKUP($B58,QualitativeNotes!B:C,2,FALSE)</f>
        <v>0</v>
      </c>
    </row>
    <row r="59" spans="1:24" ht="29" x14ac:dyDescent="0.35">
      <c r="A59" s="112">
        <v>43921</v>
      </c>
      <c r="B59" s="113" t="s">
        <v>388</v>
      </c>
      <c r="C59" s="114" t="s">
        <v>62</v>
      </c>
      <c r="D59" s="114" t="s">
        <v>63</v>
      </c>
      <c r="E59" s="114" t="s">
        <v>64</v>
      </c>
      <c r="F59" s="27" t="s">
        <v>1</v>
      </c>
      <c r="G59" s="27"/>
      <c r="H59" s="27" t="s">
        <v>288</v>
      </c>
      <c r="I59" s="93" t="s">
        <v>287</v>
      </c>
      <c r="J59" s="16"/>
      <c r="K59" s="98">
        <v>0.99</v>
      </c>
      <c r="L59" s="104" t="str">
        <f>VLOOKUP(B59,QualitativeNotes!B:C,2,FALSE)</f>
        <v>BMSC's collateral risk management methodology also applies the confidence interval of 99.9%.</v>
      </c>
      <c r="M59" s="27"/>
      <c r="N59" s="27" t="s">
        <v>288</v>
      </c>
      <c r="O59" s="93" t="s">
        <v>287</v>
      </c>
      <c r="P59" s="16"/>
      <c r="Q59" s="98">
        <v>1.99</v>
      </c>
      <c r="R59" s="104" t="str">
        <f>VLOOKUP($B59,QualitativeNotes!B:C,2,FALSE)</f>
        <v>BMSC's collateral risk management methodology also applies the confidence interval of 99.9%.</v>
      </c>
      <c r="S59" s="27"/>
      <c r="T59" s="27" t="s">
        <v>288</v>
      </c>
      <c r="U59" s="93" t="s">
        <v>287</v>
      </c>
      <c r="V59" s="16"/>
      <c r="W59" s="98">
        <v>2.99</v>
      </c>
      <c r="X59" s="104" t="str">
        <f>VLOOKUP($B59,QualitativeNotes!B:C,2,FALSE)</f>
        <v>BMSC's collateral risk management methodology also applies the confidence interval of 99.9%.</v>
      </c>
    </row>
    <row r="60" spans="1:24" ht="29" x14ac:dyDescent="0.35">
      <c r="A60" s="112">
        <v>43921</v>
      </c>
      <c r="B60" s="113" t="s">
        <v>389</v>
      </c>
      <c r="C60" s="114" t="s">
        <v>62</v>
      </c>
      <c r="D60" s="114" t="s">
        <v>65</v>
      </c>
      <c r="E60" s="114" t="s">
        <v>43</v>
      </c>
      <c r="F60" s="27" t="s">
        <v>1</v>
      </c>
      <c r="G60" s="27"/>
      <c r="H60" s="27" t="s">
        <v>288</v>
      </c>
      <c r="I60" s="93" t="s">
        <v>287</v>
      </c>
      <c r="J60" s="16"/>
      <c r="K60" s="26" t="s">
        <v>304</v>
      </c>
      <c r="L60" s="104">
        <f>VLOOKUP(B60,QualitativeNotes!B:C,2,FALSE)</f>
        <v>0</v>
      </c>
      <c r="M60" s="27"/>
      <c r="N60" s="27" t="s">
        <v>288</v>
      </c>
      <c r="O60" s="93" t="s">
        <v>287</v>
      </c>
      <c r="P60" s="16"/>
      <c r="Q60" s="26" t="s">
        <v>681</v>
      </c>
      <c r="R60" s="104">
        <f>VLOOKUP($B60,QualitativeNotes!B:C,2,FALSE)</f>
        <v>0</v>
      </c>
      <c r="S60" s="27"/>
      <c r="T60" s="27" t="s">
        <v>288</v>
      </c>
      <c r="U60" s="93" t="s">
        <v>287</v>
      </c>
      <c r="V60" s="16"/>
      <c r="W60" s="26" t="s">
        <v>686</v>
      </c>
      <c r="X60" s="104">
        <f>VLOOKUP($B60,QualitativeNotes!B:C,2,FALSE)</f>
        <v>0</v>
      </c>
    </row>
    <row r="61" spans="1:24" ht="29" x14ac:dyDescent="0.35">
      <c r="A61" s="112">
        <v>43921</v>
      </c>
      <c r="B61" s="113" t="s">
        <v>390</v>
      </c>
      <c r="C61" s="114" t="s">
        <v>62</v>
      </c>
      <c r="D61" s="114" t="s">
        <v>66</v>
      </c>
      <c r="E61" s="114" t="s">
        <v>45</v>
      </c>
      <c r="F61" s="27" t="s">
        <v>1</v>
      </c>
      <c r="G61" s="27"/>
      <c r="H61" s="27" t="s">
        <v>288</v>
      </c>
      <c r="I61" s="93" t="s">
        <v>287</v>
      </c>
      <c r="J61" s="16" t="s">
        <v>632</v>
      </c>
      <c r="K61" s="95">
        <v>360</v>
      </c>
      <c r="L61" s="104" t="str">
        <f>VLOOKUP(B61,QualitativeNotes!B:C,2,FALSE)</f>
        <v>BMSC's collateral risk management methodology also applies the dataset with lookback period from 1997 to date.</v>
      </c>
      <c r="M61" s="27"/>
      <c r="N61" s="27" t="s">
        <v>288</v>
      </c>
      <c r="O61" s="93" t="s">
        <v>287</v>
      </c>
      <c r="P61" s="16" t="s">
        <v>632</v>
      </c>
      <c r="Q61" s="95">
        <v>360</v>
      </c>
      <c r="R61" s="104" t="str">
        <f>VLOOKUP($B61,QualitativeNotes!B:C,2,FALSE)</f>
        <v>BMSC's collateral risk management methodology also applies the dataset with lookback period from 1997 to date.</v>
      </c>
      <c r="S61" s="27"/>
      <c r="T61" s="27" t="s">
        <v>288</v>
      </c>
      <c r="U61" s="93" t="s">
        <v>287</v>
      </c>
      <c r="V61" s="16" t="s">
        <v>632</v>
      </c>
      <c r="W61" s="95">
        <v>360</v>
      </c>
      <c r="X61" s="104" t="str">
        <f>VLOOKUP($B61,QualitativeNotes!B:C,2,FALSE)</f>
        <v>BMSC's collateral risk management methodology also applies the dataset with lookback period from 1997 to date.</v>
      </c>
    </row>
    <row r="62" spans="1:24" ht="43.5" x14ac:dyDescent="0.35">
      <c r="A62" s="112">
        <v>43921</v>
      </c>
      <c r="B62" s="113" t="s">
        <v>391</v>
      </c>
      <c r="C62" s="114" t="s">
        <v>62</v>
      </c>
      <c r="D62" s="114" t="s">
        <v>67</v>
      </c>
      <c r="E62" s="114" t="s">
        <v>45</v>
      </c>
      <c r="F62" s="27" t="s">
        <v>1</v>
      </c>
      <c r="G62" s="27"/>
      <c r="H62" s="27" t="s">
        <v>288</v>
      </c>
      <c r="I62" s="93" t="s">
        <v>287</v>
      </c>
      <c r="J62" s="16"/>
      <c r="K62" s="95">
        <v>1</v>
      </c>
      <c r="L62" s="104">
        <f>VLOOKUP(B62,QualitativeNotes!B:C,2,FALSE)</f>
        <v>0</v>
      </c>
      <c r="M62" s="27"/>
      <c r="N62" s="27" t="s">
        <v>288</v>
      </c>
      <c r="O62" s="93" t="s">
        <v>287</v>
      </c>
      <c r="P62" s="16"/>
      <c r="Q62" s="95">
        <v>1</v>
      </c>
      <c r="R62" s="104">
        <f>VLOOKUP($B62,QualitativeNotes!B:C,2,FALSE)</f>
        <v>0</v>
      </c>
      <c r="S62" s="27"/>
      <c r="T62" s="27" t="s">
        <v>288</v>
      </c>
      <c r="U62" s="93" t="s">
        <v>287</v>
      </c>
      <c r="V62" s="16"/>
      <c r="W62" s="95">
        <v>1</v>
      </c>
      <c r="X62" s="104">
        <f>VLOOKUP($B62,QualitativeNotes!B:C,2,FALSE)</f>
        <v>0</v>
      </c>
    </row>
    <row r="63" spans="1:24" ht="58" x14ac:dyDescent="0.35">
      <c r="A63" s="112">
        <v>43921</v>
      </c>
      <c r="B63" s="113" t="s">
        <v>513</v>
      </c>
      <c r="C63" s="114" t="s">
        <v>69</v>
      </c>
      <c r="D63" s="114" t="s">
        <v>70</v>
      </c>
      <c r="E63" s="114" t="s">
        <v>9</v>
      </c>
      <c r="F63" s="27" t="s">
        <v>668</v>
      </c>
      <c r="G63" s="27"/>
      <c r="H63" s="27" t="s">
        <v>288</v>
      </c>
      <c r="I63" s="93" t="s">
        <v>287</v>
      </c>
      <c r="J63" s="16" t="s">
        <v>314</v>
      </c>
      <c r="K63" s="94">
        <v>50000</v>
      </c>
      <c r="L63" s="104" t="str">
        <f>VLOOKUP(B63,QualitativeNotes!B:C,2,FALSE)</f>
        <v>The disclosure item includes Initial Margin as well as margin add-ons, i.e. concentration risk and failed delivery add-on, if any.</v>
      </c>
      <c r="M63" s="27"/>
      <c r="N63" s="27" t="s">
        <v>288</v>
      </c>
      <c r="O63" s="93" t="s">
        <v>287</v>
      </c>
      <c r="P63" s="16" t="s">
        <v>314</v>
      </c>
      <c r="Q63" s="94">
        <v>50000</v>
      </c>
      <c r="R63" s="104" t="str">
        <f>VLOOKUP($B63,QualitativeNotes!B:C,2,FALSE)</f>
        <v>The disclosure item includes Initial Margin as well as margin add-ons, i.e. concentration risk and failed delivery add-on, if any.</v>
      </c>
      <c r="S63" s="27"/>
      <c r="T63" s="27" t="s">
        <v>288</v>
      </c>
      <c r="U63" s="93" t="s">
        <v>287</v>
      </c>
      <c r="V63" s="16" t="s">
        <v>314</v>
      </c>
      <c r="W63" s="94">
        <v>50000</v>
      </c>
      <c r="X63" s="104" t="str">
        <f>VLOOKUP($B63,QualitativeNotes!B:C,2,FALSE)</f>
        <v>The disclosure item includes Initial Margin as well as margin add-ons, i.e. concentration risk and failed delivery add-on, if any.</v>
      </c>
    </row>
    <row r="64" spans="1:24" ht="58" x14ac:dyDescent="0.35">
      <c r="A64" s="112">
        <v>43921</v>
      </c>
      <c r="B64" s="113" t="s">
        <v>513</v>
      </c>
      <c r="C64" s="114" t="s">
        <v>69</v>
      </c>
      <c r="D64" s="114" t="s">
        <v>70</v>
      </c>
      <c r="E64" s="114" t="s">
        <v>9</v>
      </c>
      <c r="F64" s="27" t="s">
        <v>668</v>
      </c>
      <c r="G64" s="27"/>
      <c r="H64" s="27" t="s">
        <v>288</v>
      </c>
      <c r="I64" s="93" t="s">
        <v>287</v>
      </c>
      <c r="J64" s="16" t="s">
        <v>315</v>
      </c>
      <c r="K64" s="94">
        <v>50000</v>
      </c>
      <c r="L64" s="104" t="str">
        <f>VLOOKUP(B64,QualitativeNotes!B:C,2,FALSE)</f>
        <v>The disclosure item includes Initial Margin as well as margin add-ons, i.e. concentration risk and failed delivery add-on, if any.</v>
      </c>
      <c r="M64" s="27"/>
      <c r="N64" s="27" t="s">
        <v>288</v>
      </c>
      <c r="O64" s="93" t="s">
        <v>287</v>
      </c>
      <c r="P64" s="16" t="s">
        <v>315</v>
      </c>
      <c r="Q64" s="94">
        <v>50000</v>
      </c>
      <c r="R64" s="104" t="str">
        <f>VLOOKUP($B64,QualitativeNotes!B:C,2,FALSE)</f>
        <v>The disclosure item includes Initial Margin as well as margin add-ons, i.e. concentration risk and failed delivery add-on, if any.</v>
      </c>
      <c r="S64" s="27"/>
      <c r="T64" s="27" t="s">
        <v>288</v>
      </c>
      <c r="U64" s="93" t="s">
        <v>287</v>
      </c>
      <c r="V64" s="16" t="s">
        <v>315</v>
      </c>
      <c r="W64" s="94">
        <v>50000</v>
      </c>
      <c r="X64" s="104" t="str">
        <f>VLOOKUP($B64,QualitativeNotes!B:C,2,FALSE)</f>
        <v>The disclosure item includes Initial Margin as well as margin add-ons, i.e. concentration risk and failed delivery add-on, if any.</v>
      </c>
    </row>
    <row r="65" spans="1:24" ht="58" x14ac:dyDescent="0.35">
      <c r="A65" s="112">
        <v>43921</v>
      </c>
      <c r="B65" s="113" t="s">
        <v>513</v>
      </c>
      <c r="C65" s="114" t="s">
        <v>69</v>
      </c>
      <c r="D65" s="114" t="s">
        <v>70</v>
      </c>
      <c r="E65" s="114" t="s">
        <v>9</v>
      </c>
      <c r="F65" s="27" t="s">
        <v>668</v>
      </c>
      <c r="G65" s="27"/>
      <c r="H65" s="27" t="s">
        <v>288</v>
      </c>
      <c r="I65" s="93" t="s">
        <v>287</v>
      </c>
      <c r="J65" s="16" t="s">
        <v>313</v>
      </c>
      <c r="K65" s="94">
        <v>50000</v>
      </c>
      <c r="L65" s="104" t="str">
        <f>VLOOKUP(B65,QualitativeNotes!B:C,2,FALSE)</f>
        <v>The disclosure item includes Initial Margin as well as margin add-ons, i.e. concentration risk and failed delivery add-on, if any.</v>
      </c>
      <c r="M65" s="27"/>
      <c r="N65" s="27" t="s">
        <v>288</v>
      </c>
      <c r="O65" s="93" t="s">
        <v>287</v>
      </c>
      <c r="P65" s="16" t="s">
        <v>313</v>
      </c>
      <c r="Q65" s="94">
        <v>50000</v>
      </c>
      <c r="R65" s="104" t="str">
        <f>VLOOKUP($B65,QualitativeNotes!B:C,2,FALSE)</f>
        <v>The disclosure item includes Initial Margin as well as margin add-ons, i.e. concentration risk and failed delivery add-on, if any.</v>
      </c>
      <c r="S65" s="27"/>
      <c r="T65" s="27" t="s">
        <v>288</v>
      </c>
      <c r="U65" s="93" t="s">
        <v>287</v>
      </c>
      <c r="V65" s="16" t="s">
        <v>313</v>
      </c>
      <c r="W65" s="94">
        <v>50000</v>
      </c>
      <c r="X65" s="104" t="str">
        <f>VLOOKUP($B65,QualitativeNotes!B:C,2,FALSE)</f>
        <v>The disclosure item includes Initial Margin as well as margin add-ons, i.e. concentration risk and failed delivery add-on, if any.</v>
      </c>
    </row>
    <row r="66" spans="1:24" ht="58" x14ac:dyDescent="0.35">
      <c r="A66" s="112">
        <v>43921</v>
      </c>
      <c r="B66" s="113" t="s">
        <v>513</v>
      </c>
      <c r="C66" s="114" t="s">
        <v>69</v>
      </c>
      <c r="D66" s="114" t="s">
        <v>70</v>
      </c>
      <c r="E66" s="114" t="s">
        <v>9</v>
      </c>
      <c r="F66" s="27" t="s">
        <v>668</v>
      </c>
      <c r="G66" s="27"/>
      <c r="H66" s="27" t="s">
        <v>288</v>
      </c>
      <c r="I66" s="93" t="s">
        <v>287</v>
      </c>
      <c r="J66" s="16" t="s">
        <v>316</v>
      </c>
      <c r="K66" s="94">
        <f>SUM(K63:K65)</f>
        <v>150000</v>
      </c>
      <c r="L66" s="104" t="str">
        <f>VLOOKUP(B66,QualitativeNotes!B:C,2,FALSE)</f>
        <v>The disclosure item includes Initial Margin as well as margin add-ons, i.e. concentration risk and failed delivery add-on, if any.</v>
      </c>
      <c r="M66" s="27"/>
      <c r="N66" s="27" t="s">
        <v>288</v>
      </c>
      <c r="O66" s="93" t="s">
        <v>287</v>
      </c>
      <c r="P66" s="16" t="s">
        <v>316</v>
      </c>
      <c r="Q66" s="94">
        <f>SUM(Q63:Q65)</f>
        <v>150000</v>
      </c>
      <c r="R66" s="104" t="str">
        <f>VLOOKUP($B66,QualitativeNotes!B:C,2,FALSE)</f>
        <v>The disclosure item includes Initial Margin as well as margin add-ons, i.e. concentration risk and failed delivery add-on, if any.</v>
      </c>
      <c r="S66" s="27"/>
      <c r="T66" s="27" t="s">
        <v>288</v>
      </c>
      <c r="U66" s="93" t="s">
        <v>287</v>
      </c>
      <c r="V66" s="16" t="s">
        <v>316</v>
      </c>
      <c r="W66" s="94">
        <f>SUM(W63:W65)</f>
        <v>150000</v>
      </c>
      <c r="X66" s="104" t="str">
        <f>VLOOKUP($B66,QualitativeNotes!B:C,2,FALSE)</f>
        <v>The disclosure item includes Initial Margin as well as margin add-ons, i.e. concentration risk and failed delivery add-on, if any.</v>
      </c>
    </row>
    <row r="67" spans="1:24" ht="43.5" x14ac:dyDescent="0.35">
      <c r="A67" s="112">
        <v>43921</v>
      </c>
      <c r="B67" s="113" t="s">
        <v>514</v>
      </c>
      <c r="C67" s="114" t="s">
        <v>72</v>
      </c>
      <c r="D67" s="114" t="s">
        <v>73</v>
      </c>
      <c r="E67" s="114" t="s">
        <v>9</v>
      </c>
      <c r="F67" s="27" t="s">
        <v>668</v>
      </c>
      <c r="G67" s="27"/>
      <c r="H67" s="27" t="s">
        <v>288</v>
      </c>
      <c r="I67" s="93" t="s">
        <v>287</v>
      </c>
      <c r="J67" s="16" t="s">
        <v>320</v>
      </c>
      <c r="K67" s="94">
        <v>1000000</v>
      </c>
      <c r="L67" s="104">
        <f>VLOOKUP(B67,QualitativeNotes!B:C,2,FALSE)</f>
        <v>0</v>
      </c>
      <c r="M67" s="27"/>
      <c r="N67" s="27" t="s">
        <v>288</v>
      </c>
      <c r="O67" s="93" t="s">
        <v>287</v>
      </c>
      <c r="P67" s="16" t="s">
        <v>320</v>
      </c>
      <c r="Q67" s="94">
        <v>1000000</v>
      </c>
      <c r="R67" s="104">
        <f>VLOOKUP($B67,QualitativeNotes!B:C,2,FALSE)</f>
        <v>0</v>
      </c>
      <c r="S67" s="27"/>
      <c r="T67" s="27" t="s">
        <v>288</v>
      </c>
      <c r="U67" s="93" t="s">
        <v>287</v>
      </c>
      <c r="V67" s="16" t="s">
        <v>320</v>
      </c>
      <c r="W67" s="94">
        <v>1000000</v>
      </c>
      <c r="X67" s="104">
        <f>VLOOKUP($B67,QualitativeNotes!B:C,2,FALSE)</f>
        <v>0</v>
      </c>
    </row>
    <row r="68" spans="1:24" ht="43.5" x14ac:dyDescent="0.35">
      <c r="A68" s="112">
        <v>43921</v>
      </c>
      <c r="B68" s="113" t="s">
        <v>514</v>
      </c>
      <c r="C68" s="114" t="s">
        <v>72</v>
      </c>
      <c r="D68" s="114" t="s">
        <v>73</v>
      </c>
      <c r="E68" s="114" t="s">
        <v>9</v>
      </c>
      <c r="F68" s="27" t="s">
        <v>668</v>
      </c>
      <c r="G68" s="27"/>
      <c r="H68" s="27" t="s">
        <v>288</v>
      </c>
      <c r="I68" s="93" t="s">
        <v>287</v>
      </c>
      <c r="J68" s="16" t="s">
        <v>319</v>
      </c>
      <c r="K68" s="94">
        <v>1000000</v>
      </c>
      <c r="L68" s="104">
        <f>VLOOKUP(B68,QualitativeNotes!B:C,2,FALSE)</f>
        <v>0</v>
      </c>
      <c r="M68" s="27"/>
      <c r="N68" s="27" t="s">
        <v>288</v>
      </c>
      <c r="O68" s="93" t="s">
        <v>287</v>
      </c>
      <c r="P68" s="16" t="s">
        <v>319</v>
      </c>
      <c r="Q68" s="94">
        <v>1000000</v>
      </c>
      <c r="R68" s="104">
        <f>VLOOKUP($B68,QualitativeNotes!B:C,2,FALSE)</f>
        <v>0</v>
      </c>
      <c r="S68" s="27"/>
      <c r="T68" s="27" t="s">
        <v>288</v>
      </c>
      <c r="U68" s="93" t="s">
        <v>287</v>
      </c>
      <c r="V68" s="16" t="s">
        <v>319</v>
      </c>
      <c r="W68" s="94">
        <v>1000000</v>
      </c>
      <c r="X68" s="104">
        <f>VLOOKUP($B68,QualitativeNotes!B:C,2,FALSE)</f>
        <v>0</v>
      </c>
    </row>
    <row r="69" spans="1:24" ht="43.5" x14ac:dyDescent="0.35">
      <c r="A69" s="112">
        <v>43921</v>
      </c>
      <c r="B69" s="113" t="s">
        <v>514</v>
      </c>
      <c r="C69" s="114" t="s">
        <v>72</v>
      </c>
      <c r="D69" s="114" t="s">
        <v>73</v>
      </c>
      <c r="E69" s="114" t="s">
        <v>9</v>
      </c>
      <c r="F69" s="27" t="s">
        <v>668</v>
      </c>
      <c r="G69" s="27"/>
      <c r="H69" s="27" t="s">
        <v>288</v>
      </c>
      <c r="I69" s="93" t="s">
        <v>287</v>
      </c>
      <c r="J69" s="16" t="s">
        <v>318</v>
      </c>
      <c r="K69" s="94">
        <v>1000000</v>
      </c>
      <c r="L69" s="104">
        <f>VLOOKUP(B69,QualitativeNotes!B:C,2,FALSE)</f>
        <v>0</v>
      </c>
      <c r="M69" s="27"/>
      <c r="N69" s="27" t="s">
        <v>288</v>
      </c>
      <c r="O69" s="93" t="s">
        <v>287</v>
      </c>
      <c r="P69" s="16" t="s">
        <v>318</v>
      </c>
      <c r="Q69" s="94">
        <v>1000000</v>
      </c>
      <c r="R69" s="104">
        <f>VLOOKUP($B69,QualitativeNotes!B:C,2,FALSE)</f>
        <v>0</v>
      </c>
      <c r="S69" s="27"/>
      <c r="T69" s="27" t="s">
        <v>288</v>
      </c>
      <c r="U69" s="93" t="s">
        <v>287</v>
      </c>
      <c r="V69" s="16" t="s">
        <v>318</v>
      </c>
      <c r="W69" s="94">
        <v>1000000</v>
      </c>
      <c r="X69" s="104">
        <f>VLOOKUP($B69,QualitativeNotes!B:C,2,FALSE)</f>
        <v>0</v>
      </c>
    </row>
    <row r="70" spans="1:24" ht="43.5" x14ac:dyDescent="0.35">
      <c r="A70" s="112">
        <v>43921</v>
      </c>
      <c r="B70" s="113" t="s">
        <v>514</v>
      </c>
      <c r="C70" s="114" t="s">
        <v>72</v>
      </c>
      <c r="D70" s="114" t="s">
        <v>73</v>
      </c>
      <c r="E70" s="114" t="s">
        <v>9</v>
      </c>
      <c r="F70" s="27" t="s">
        <v>668</v>
      </c>
      <c r="G70" s="27"/>
      <c r="H70" s="27" t="s">
        <v>288</v>
      </c>
      <c r="I70" s="93" t="s">
        <v>287</v>
      </c>
      <c r="J70" s="16" t="s">
        <v>317</v>
      </c>
      <c r="K70" s="94">
        <v>1000000</v>
      </c>
      <c r="L70" s="104">
        <f>VLOOKUP(B70,QualitativeNotes!B:C,2,FALSE)</f>
        <v>0</v>
      </c>
      <c r="M70" s="27"/>
      <c r="N70" s="27" t="s">
        <v>288</v>
      </c>
      <c r="O70" s="93" t="s">
        <v>287</v>
      </c>
      <c r="P70" s="16" t="s">
        <v>317</v>
      </c>
      <c r="Q70" s="94">
        <v>1000000</v>
      </c>
      <c r="R70" s="104">
        <f>VLOOKUP($B70,QualitativeNotes!B:C,2,FALSE)</f>
        <v>0</v>
      </c>
      <c r="S70" s="27"/>
      <c r="T70" s="27" t="s">
        <v>288</v>
      </c>
      <c r="U70" s="93" t="s">
        <v>287</v>
      </c>
      <c r="V70" s="16" t="s">
        <v>317</v>
      </c>
      <c r="W70" s="94">
        <v>1000000</v>
      </c>
      <c r="X70" s="104">
        <f>VLOOKUP($B70,QualitativeNotes!B:C,2,FALSE)</f>
        <v>0</v>
      </c>
    </row>
    <row r="71" spans="1:24" ht="43.5" x14ac:dyDescent="0.35">
      <c r="A71" s="112">
        <v>43921</v>
      </c>
      <c r="B71" s="113" t="s">
        <v>514</v>
      </c>
      <c r="C71" s="114" t="s">
        <v>72</v>
      </c>
      <c r="D71" s="114" t="s">
        <v>73</v>
      </c>
      <c r="E71" s="114" t="s">
        <v>9</v>
      </c>
      <c r="F71" s="27" t="s">
        <v>668</v>
      </c>
      <c r="G71" s="27"/>
      <c r="H71" s="27" t="s">
        <v>288</v>
      </c>
      <c r="I71" s="93" t="s">
        <v>287</v>
      </c>
      <c r="J71" s="16" t="s">
        <v>322</v>
      </c>
      <c r="K71" s="94">
        <f>SUM(K67,K69)</f>
        <v>2000000</v>
      </c>
      <c r="L71" s="104">
        <f>VLOOKUP(B71,QualitativeNotes!B:C,2,FALSE)</f>
        <v>0</v>
      </c>
      <c r="M71" s="27"/>
      <c r="N71" s="27" t="s">
        <v>288</v>
      </c>
      <c r="O71" s="93" t="s">
        <v>287</v>
      </c>
      <c r="P71" s="16" t="s">
        <v>322</v>
      </c>
      <c r="Q71" s="94">
        <f>SUM(Q67,Q69)</f>
        <v>2000000</v>
      </c>
      <c r="R71" s="104">
        <f>VLOOKUP($B71,QualitativeNotes!B:C,2,FALSE)</f>
        <v>0</v>
      </c>
      <c r="S71" s="27"/>
      <c r="T71" s="27" t="s">
        <v>288</v>
      </c>
      <c r="U71" s="93" t="s">
        <v>287</v>
      </c>
      <c r="V71" s="16" t="s">
        <v>322</v>
      </c>
      <c r="W71" s="94">
        <f>SUM(W67,W69)</f>
        <v>2000000</v>
      </c>
      <c r="X71" s="104">
        <f>VLOOKUP($B71,QualitativeNotes!B:C,2,FALSE)</f>
        <v>0</v>
      </c>
    </row>
    <row r="72" spans="1:24" ht="43.5" x14ac:dyDescent="0.35">
      <c r="A72" s="112">
        <v>43921</v>
      </c>
      <c r="B72" s="113" t="s">
        <v>514</v>
      </c>
      <c r="C72" s="114" t="s">
        <v>72</v>
      </c>
      <c r="D72" s="114" t="s">
        <v>73</v>
      </c>
      <c r="E72" s="114" t="s">
        <v>9</v>
      </c>
      <c r="F72" s="27" t="s">
        <v>668</v>
      </c>
      <c r="G72" s="27"/>
      <c r="H72" s="27" t="s">
        <v>288</v>
      </c>
      <c r="I72" s="93" t="s">
        <v>287</v>
      </c>
      <c r="J72" s="16" t="s">
        <v>321</v>
      </c>
      <c r="K72" s="94">
        <f>SUM(K68,K70)</f>
        <v>2000000</v>
      </c>
      <c r="L72" s="104">
        <f>VLOOKUP(B72,QualitativeNotes!B:C,2,FALSE)</f>
        <v>0</v>
      </c>
      <c r="M72" s="27"/>
      <c r="N72" s="27" t="s">
        <v>288</v>
      </c>
      <c r="O72" s="93" t="s">
        <v>287</v>
      </c>
      <c r="P72" s="16" t="s">
        <v>321</v>
      </c>
      <c r="Q72" s="94">
        <f>SUM(Q68,Q70)</f>
        <v>2000000</v>
      </c>
      <c r="R72" s="104">
        <f>VLOOKUP($B72,QualitativeNotes!B:C,2,FALSE)</f>
        <v>0</v>
      </c>
      <c r="S72" s="27"/>
      <c r="T72" s="27" t="s">
        <v>288</v>
      </c>
      <c r="U72" s="93" t="s">
        <v>287</v>
      </c>
      <c r="V72" s="16" t="s">
        <v>321</v>
      </c>
      <c r="W72" s="94">
        <f>SUM(W68,W70)</f>
        <v>2000000</v>
      </c>
      <c r="X72" s="104">
        <f>VLOOKUP($B72,QualitativeNotes!B:C,2,FALSE)</f>
        <v>0</v>
      </c>
    </row>
    <row r="73" spans="1:24" ht="29" x14ac:dyDescent="0.35">
      <c r="A73" s="112">
        <v>43921</v>
      </c>
      <c r="B73" s="113" t="s">
        <v>515</v>
      </c>
      <c r="C73" s="114" t="s">
        <v>72</v>
      </c>
      <c r="D73" s="114" t="s">
        <v>75</v>
      </c>
      <c r="E73" s="114" t="s">
        <v>9</v>
      </c>
      <c r="F73" s="27" t="s">
        <v>668</v>
      </c>
      <c r="G73" s="27"/>
      <c r="H73" s="27" t="s">
        <v>288</v>
      </c>
      <c r="I73" s="93" t="s">
        <v>287</v>
      </c>
      <c r="J73" s="16" t="s">
        <v>320</v>
      </c>
      <c r="K73" s="94">
        <v>1000000</v>
      </c>
      <c r="L73" s="104">
        <f>VLOOKUP(B73,QualitativeNotes!B:C,2,FALSE)</f>
        <v>0</v>
      </c>
      <c r="M73" s="27"/>
      <c r="N73" s="27" t="s">
        <v>288</v>
      </c>
      <c r="O73" s="93" t="s">
        <v>287</v>
      </c>
      <c r="P73" s="16" t="s">
        <v>320</v>
      </c>
      <c r="Q73" s="94">
        <v>1000000</v>
      </c>
      <c r="R73" s="104">
        <f>VLOOKUP($B73,QualitativeNotes!B:C,2,FALSE)</f>
        <v>0</v>
      </c>
      <c r="S73" s="27"/>
      <c r="T73" s="27" t="s">
        <v>288</v>
      </c>
      <c r="U73" s="93" t="s">
        <v>287</v>
      </c>
      <c r="V73" s="16" t="s">
        <v>320</v>
      </c>
      <c r="W73" s="94">
        <v>1000000</v>
      </c>
      <c r="X73" s="104">
        <f>VLOOKUP($B73,QualitativeNotes!B:C,2,FALSE)</f>
        <v>0</v>
      </c>
    </row>
    <row r="74" spans="1:24" ht="29" x14ac:dyDescent="0.35">
      <c r="A74" s="112">
        <v>43921</v>
      </c>
      <c r="B74" s="113" t="s">
        <v>515</v>
      </c>
      <c r="C74" s="114" t="s">
        <v>72</v>
      </c>
      <c r="D74" s="114" t="s">
        <v>75</v>
      </c>
      <c r="E74" s="114" t="s">
        <v>9</v>
      </c>
      <c r="F74" s="27" t="s">
        <v>668</v>
      </c>
      <c r="G74" s="27"/>
      <c r="H74" s="27" t="s">
        <v>288</v>
      </c>
      <c r="I74" s="93" t="s">
        <v>287</v>
      </c>
      <c r="J74" s="16" t="s">
        <v>319</v>
      </c>
      <c r="K74" s="94">
        <v>1000000</v>
      </c>
      <c r="L74" s="104">
        <f>VLOOKUP(B74,QualitativeNotes!B:C,2,FALSE)</f>
        <v>0</v>
      </c>
      <c r="M74" s="27"/>
      <c r="N74" s="27" t="s">
        <v>288</v>
      </c>
      <c r="O74" s="93" t="s">
        <v>287</v>
      </c>
      <c r="P74" s="16" t="s">
        <v>319</v>
      </c>
      <c r="Q74" s="94">
        <v>1000000</v>
      </c>
      <c r="R74" s="104">
        <f>VLOOKUP($B74,QualitativeNotes!B:C,2,FALSE)</f>
        <v>0</v>
      </c>
      <c r="S74" s="27"/>
      <c r="T74" s="27" t="s">
        <v>288</v>
      </c>
      <c r="U74" s="93" t="s">
        <v>287</v>
      </c>
      <c r="V74" s="16" t="s">
        <v>319</v>
      </c>
      <c r="W74" s="94">
        <v>1000000</v>
      </c>
      <c r="X74" s="104">
        <f>VLOOKUP($B74,QualitativeNotes!B:C,2,FALSE)</f>
        <v>0</v>
      </c>
    </row>
    <row r="75" spans="1:24" ht="29" x14ac:dyDescent="0.35">
      <c r="A75" s="112">
        <v>43921</v>
      </c>
      <c r="B75" s="113" t="s">
        <v>515</v>
      </c>
      <c r="C75" s="114" t="s">
        <v>72</v>
      </c>
      <c r="D75" s="114" t="s">
        <v>75</v>
      </c>
      <c r="E75" s="114" t="s">
        <v>9</v>
      </c>
      <c r="F75" s="27" t="s">
        <v>668</v>
      </c>
      <c r="G75" s="27"/>
      <c r="H75" s="27" t="s">
        <v>288</v>
      </c>
      <c r="I75" s="93" t="s">
        <v>287</v>
      </c>
      <c r="J75" s="16" t="s">
        <v>318</v>
      </c>
      <c r="K75" s="94">
        <v>1000000</v>
      </c>
      <c r="L75" s="104">
        <f>VLOOKUP(B75,QualitativeNotes!B:C,2,FALSE)</f>
        <v>0</v>
      </c>
      <c r="M75" s="27"/>
      <c r="N75" s="27" t="s">
        <v>288</v>
      </c>
      <c r="O75" s="93" t="s">
        <v>287</v>
      </c>
      <c r="P75" s="16" t="s">
        <v>318</v>
      </c>
      <c r="Q75" s="94">
        <v>1000000</v>
      </c>
      <c r="R75" s="104">
        <f>VLOOKUP($B75,QualitativeNotes!B:C,2,FALSE)</f>
        <v>0</v>
      </c>
      <c r="S75" s="27"/>
      <c r="T75" s="27" t="s">
        <v>288</v>
      </c>
      <c r="U75" s="93" t="s">
        <v>287</v>
      </c>
      <c r="V75" s="16" t="s">
        <v>318</v>
      </c>
      <c r="W75" s="94">
        <v>1000000</v>
      </c>
      <c r="X75" s="104">
        <f>VLOOKUP($B75,QualitativeNotes!B:C,2,FALSE)</f>
        <v>0</v>
      </c>
    </row>
    <row r="76" spans="1:24" ht="29" x14ac:dyDescent="0.35">
      <c r="A76" s="112">
        <v>43921</v>
      </c>
      <c r="B76" s="113" t="s">
        <v>515</v>
      </c>
      <c r="C76" s="114" t="s">
        <v>72</v>
      </c>
      <c r="D76" s="114" t="s">
        <v>75</v>
      </c>
      <c r="E76" s="114" t="s">
        <v>9</v>
      </c>
      <c r="F76" s="27" t="s">
        <v>668</v>
      </c>
      <c r="G76" s="27"/>
      <c r="H76" s="27" t="s">
        <v>288</v>
      </c>
      <c r="I76" s="93" t="s">
        <v>287</v>
      </c>
      <c r="J76" s="16" t="s">
        <v>317</v>
      </c>
      <c r="K76" s="94">
        <v>1000000</v>
      </c>
      <c r="L76" s="104">
        <f>VLOOKUP(B76,QualitativeNotes!B:C,2,FALSE)</f>
        <v>0</v>
      </c>
      <c r="M76" s="27"/>
      <c r="N76" s="27" t="s">
        <v>288</v>
      </c>
      <c r="O76" s="93" t="s">
        <v>287</v>
      </c>
      <c r="P76" s="16" t="s">
        <v>317</v>
      </c>
      <c r="Q76" s="94">
        <v>1000000</v>
      </c>
      <c r="R76" s="104">
        <f>VLOOKUP($B76,QualitativeNotes!B:C,2,FALSE)</f>
        <v>0</v>
      </c>
      <c r="S76" s="27"/>
      <c r="T76" s="27" t="s">
        <v>288</v>
      </c>
      <c r="U76" s="93" t="s">
        <v>287</v>
      </c>
      <c r="V76" s="16" t="s">
        <v>317</v>
      </c>
      <c r="W76" s="94">
        <v>1000000</v>
      </c>
      <c r="X76" s="104">
        <f>VLOOKUP($B76,QualitativeNotes!B:C,2,FALSE)</f>
        <v>0</v>
      </c>
    </row>
    <row r="77" spans="1:24" ht="29" x14ac:dyDescent="0.35">
      <c r="A77" s="112">
        <v>43921</v>
      </c>
      <c r="B77" s="113" t="s">
        <v>515</v>
      </c>
      <c r="C77" s="114" t="s">
        <v>72</v>
      </c>
      <c r="D77" s="114" t="s">
        <v>75</v>
      </c>
      <c r="E77" s="114" t="s">
        <v>9</v>
      </c>
      <c r="F77" s="27" t="s">
        <v>668</v>
      </c>
      <c r="G77" s="27"/>
      <c r="H77" s="27" t="s">
        <v>288</v>
      </c>
      <c r="I77" s="93" t="s">
        <v>287</v>
      </c>
      <c r="J77" s="16" t="s">
        <v>322</v>
      </c>
      <c r="K77" s="94">
        <f>SUM(K73,K75)</f>
        <v>2000000</v>
      </c>
      <c r="L77" s="104">
        <f>VLOOKUP(B77,QualitativeNotes!B:C,2,FALSE)</f>
        <v>0</v>
      </c>
      <c r="M77" s="27"/>
      <c r="N77" s="27" t="s">
        <v>288</v>
      </c>
      <c r="O77" s="93" t="s">
        <v>287</v>
      </c>
      <c r="P77" s="16" t="s">
        <v>322</v>
      </c>
      <c r="Q77" s="94">
        <f>SUM(Q73,Q75)</f>
        <v>2000000</v>
      </c>
      <c r="R77" s="104">
        <f>VLOOKUP($B77,QualitativeNotes!B:C,2,FALSE)</f>
        <v>0</v>
      </c>
      <c r="S77" s="27"/>
      <c r="T77" s="27" t="s">
        <v>288</v>
      </c>
      <c r="U77" s="93" t="s">
        <v>287</v>
      </c>
      <c r="V77" s="16" t="s">
        <v>322</v>
      </c>
      <c r="W77" s="94">
        <f>SUM(W73,W75)</f>
        <v>2000000</v>
      </c>
      <c r="X77" s="104">
        <f>VLOOKUP($B77,QualitativeNotes!B:C,2,FALSE)</f>
        <v>0</v>
      </c>
    </row>
    <row r="78" spans="1:24" ht="29" x14ac:dyDescent="0.35">
      <c r="A78" s="112">
        <v>43921</v>
      </c>
      <c r="B78" s="113" t="s">
        <v>515</v>
      </c>
      <c r="C78" s="114" t="s">
        <v>72</v>
      </c>
      <c r="D78" s="114" t="s">
        <v>75</v>
      </c>
      <c r="E78" s="114" t="s">
        <v>9</v>
      </c>
      <c r="F78" s="27" t="s">
        <v>668</v>
      </c>
      <c r="G78" s="27"/>
      <c r="H78" s="27" t="s">
        <v>288</v>
      </c>
      <c r="I78" s="93" t="s">
        <v>287</v>
      </c>
      <c r="J78" s="16" t="s">
        <v>321</v>
      </c>
      <c r="K78" s="94">
        <f>SUM(K74,K76)</f>
        <v>2000000</v>
      </c>
      <c r="L78" s="104">
        <f>VLOOKUP(B78,QualitativeNotes!B:C,2,FALSE)</f>
        <v>0</v>
      </c>
      <c r="M78" s="27"/>
      <c r="N78" s="27" t="s">
        <v>288</v>
      </c>
      <c r="O78" s="93" t="s">
        <v>287</v>
      </c>
      <c r="P78" s="16" t="s">
        <v>321</v>
      </c>
      <c r="Q78" s="94">
        <f>SUM(Q74,Q76)</f>
        <v>2000000</v>
      </c>
      <c r="R78" s="104">
        <f>VLOOKUP($B78,QualitativeNotes!B:C,2,FALSE)</f>
        <v>0</v>
      </c>
      <c r="S78" s="27"/>
      <c r="T78" s="27" t="s">
        <v>288</v>
      </c>
      <c r="U78" s="93" t="s">
        <v>287</v>
      </c>
      <c r="V78" s="16" t="s">
        <v>321</v>
      </c>
      <c r="W78" s="94">
        <f>SUM(W74,W76)</f>
        <v>2000000</v>
      </c>
      <c r="X78" s="104">
        <f>VLOOKUP($B78,QualitativeNotes!B:C,2,FALSE)</f>
        <v>0</v>
      </c>
    </row>
    <row r="79" spans="1:24" ht="58" x14ac:dyDescent="0.35">
      <c r="A79" s="112">
        <v>43921</v>
      </c>
      <c r="B79" s="113" t="s">
        <v>516</v>
      </c>
      <c r="C79" s="114" t="s">
        <v>72</v>
      </c>
      <c r="D79" s="114" t="s">
        <v>76</v>
      </c>
      <c r="E79" s="114" t="s">
        <v>9</v>
      </c>
      <c r="F79" s="27" t="s">
        <v>668</v>
      </c>
      <c r="G79" s="27"/>
      <c r="H79" s="27" t="s">
        <v>288</v>
      </c>
      <c r="I79" s="93" t="s">
        <v>287</v>
      </c>
      <c r="J79" s="16" t="s">
        <v>320</v>
      </c>
      <c r="K79" s="94">
        <v>1000000</v>
      </c>
      <c r="L79" s="104">
        <f>VLOOKUP(B79,QualitativeNotes!B:C,2,FALSE)</f>
        <v>0</v>
      </c>
      <c r="M79" s="27"/>
      <c r="N79" s="27" t="s">
        <v>288</v>
      </c>
      <c r="O79" s="93" t="s">
        <v>287</v>
      </c>
      <c r="P79" s="16" t="s">
        <v>320</v>
      </c>
      <c r="Q79" s="94">
        <v>1000000</v>
      </c>
      <c r="R79" s="104">
        <f>VLOOKUP($B79,QualitativeNotes!B:C,2,FALSE)</f>
        <v>0</v>
      </c>
      <c r="S79" s="27"/>
      <c r="T79" s="27" t="s">
        <v>288</v>
      </c>
      <c r="U79" s="93" t="s">
        <v>287</v>
      </c>
      <c r="V79" s="16" t="s">
        <v>320</v>
      </c>
      <c r="W79" s="94">
        <v>1000000</v>
      </c>
      <c r="X79" s="104">
        <f>VLOOKUP($B79,QualitativeNotes!B:C,2,FALSE)</f>
        <v>0</v>
      </c>
    </row>
    <row r="80" spans="1:24" ht="58" x14ac:dyDescent="0.35">
      <c r="A80" s="112">
        <v>43921</v>
      </c>
      <c r="B80" s="113" t="s">
        <v>516</v>
      </c>
      <c r="C80" s="114" t="s">
        <v>72</v>
      </c>
      <c r="D80" s="114" t="s">
        <v>76</v>
      </c>
      <c r="E80" s="114" t="s">
        <v>9</v>
      </c>
      <c r="F80" s="27" t="s">
        <v>668</v>
      </c>
      <c r="G80" s="27"/>
      <c r="H80" s="27" t="s">
        <v>288</v>
      </c>
      <c r="I80" s="93" t="s">
        <v>287</v>
      </c>
      <c r="J80" s="16" t="s">
        <v>319</v>
      </c>
      <c r="K80" s="94">
        <v>1000000</v>
      </c>
      <c r="L80" s="104">
        <f>VLOOKUP(B80,QualitativeNotes!B:C,2,FALSE)</f>
        <v>0</v>
      </c>
      <c r="M80" s="27"/>
      <c r="N80" s="27" t="s">
        <v>288</v>
      </c>
      <c r="O80" s="93" t="s">
        <v>287</v>
      </c>
      <c r="P80" s="16" t="s">
        <v>319</v>
      </c>
      <c r="Q80" s="94">
        <v>1000000</v>
      </c>
      <c r="R80" s="104">
        <f>VLOOKUP($B80,QualitativeNotes!B:C,2,FALSE)</f>
        <v>0</v>
      </c>
      <c r="S80" s="27"/>
      <c r="T80" s="27" t="s">
        <v>288</v>
      </c>
      <c r="U80" s="93" t="s">
        <v>287</v>
      </c>
      <c r="V80" s="16" t="s">
        <v>319</v>
      </c>
      <c r="W80" s="94">
        <v>1000000</v>
      </c>
      <c r="X80" s="104">
        <f>VLOOKUP($B80,QualitativeNotes!B:C,2,FALSE)</f>
        <v>0</v>
      </c>
    </row>
    <row r="81" spans="1:24" ht="58" x14ac:dyDescent="0.35">
      <c r="A81" s="112">
        <v>43921</v>
      </c>
      <c r="B81" s="113" t="s">
        <v>516</v>
      </c>
      <c r="C81" s="114" t="s">
        <v>72</v>
      </c>
      <c r="D81" s="114" t="s">
        <v>76</v>
      </c>
      <c r="E81" s="114" t="s">
        <v>9</v>
      </c>
      <c r="F81" s="27" t="s">
        <v>668</v>
      </c>
      <c r="G81" s="27"/>
      <c r="H81" s="27" t="s">
        <v>288</v>
      </c>
      <c r="I81" s="93" t="s">
        <v>287</v>
      </c>
      <c r="J81" s="16" t="s">
        <v>318</v>
      </c>
      <c r="K81" s="94">
        <v>1000000</v>
      </c>
      <c r="L81" s="104">
        <f>VLOOKUP(B81,QualitativeNotes!B:C,2,FALSE)</f>
        <v>0</v>
      </c>
      <c r="M81" s="27"/>
      <c r="N81" s="27" t="s">
        <v>288</v>
      </c>
      <c r="O81" s="93" t="s">
        <v>287</v>
      </c>
      <c r="P81" s="16" t="s">
        <v>318</v>
      </c>
      <c r="Q81" s="94">
        <v>1000000</v>
      </c>
      <c r="R81" s="104">
        <f>VLOOKUP($B81,QualitativeNotes!B:C,2,FALSE)</f>
        <v>0</v>
      </c>
      <c r="S81" s="27"/>
      <c r="T81" s="27" t="s">
        <v>288</v>
      </c>
      <c r="U81" s="93" t="s">
        <v>287</v>
      </c>
      <c r="V81" s="16" t="s">
        <v>318</v>
      </c>
      <c r="W81" s="94">
        <v>1000000</v>
      </c>
      <c r="X81" s="104">
        <f>VLOOKUP($B81,QualitativeNotes!B:C,2,FALSE)</f>
        <v>0</v>
      </c>
    </row>
    <row r="82" spans="1:24" ht="58" x14ac:dyDescent="0.35">
      <c r="A82" s="112">
        <v>43921</v>
      </c>
      <c r="B82" s="113" t="s">
        <v>516</v>
      </c>
      <c r="C82" s="114" t="s">
        <v>72</v>
      </c>
      <c r="D82" s="114" t="s">
        <v>76</v>
      </c>
      <c r="E82" s="114" t="s">
        <v>9</v>
      </c>
      <c r="F82" s="27" t="s">
        <v>668</v>
      </c>
      <c r="G82" s="27"/>
      <c r="H82" s="27" t="s">
        <v>288</v>
      </c>
      <c r="I82" s="93" t="s">
        <v>287</v>
      </c>
      <c r="J82" s="16" t="s">
        <v>317</v>
      </c>
      <c r="K82" s="94">
        <v>1000000</v>
      </c>
      <c r="L82" s="104">
        <f>VLOOKUP(B82,QualitativeNotes!B:C,2,FALSE)</f>
        <v>0</v>
      </c>
      <c r="M82" s="27"/>
      <c r="N82" s="27" t="s">
        <v>288</v>
      </c>
      <c r="O82" s="93" t="s">
        <v>287</v>
      </c>
      <c r="P82" s="16" t="s">
        <v>317</v>
      </c>
      <c r="Q82" s="94">
        <v>1000000</v>
      </c>
      <c r="R82" s="104">
        <f>VLOOKUP($B82,QualitativeNotes!B:C,2,FALSE)</f>
        <v>0</v>
      </c>
      <c r="S82" s="27"/>
      <c r="T82" s="27" t="s">
        <v>288</v>
      </c>
      <c r="U82" s="93" t="s">
        <v>287</v>
      </c>
      <c r="V82" s="16" t="s">
        <v>317</v>
      </c>
      <c r="W82" s="94">
        <v>1000000</v>
      </c>
      <c r="X82" s="104">
        <f>VLOOKUP($B82,QualitativeNotes!B:C,2,FALSE)</f>
        <v>0</v>
      </c>
    </row>
    <row r="83" spans="1:24" ht="58" x14ac:dyDescent="0.35">
      <c r="A83" s="112">
        <v>43921</v>
      </c>
      <c r="B83" s="113" t="s">
        <v>516</v>
      </c>
      <c r="C83" s="114" t="s">
        <v>72</v>
      </c>
      <c r="D83" s="114" t="s">
        <v>76</v>
      </c>
      <c r="E83" s="114" t="s">
        <v>9</v>
      </c>
      <c r="F83" s="27" t="s">
        <v>668</v>
      </c>
      <c r="G83" s="27"/>
      <c r="H83" s="27" t="s">
        <v>288</v>
      </c>
      <c r="I83" s="93" t="s">
        <v>287</v>
      </c>
      <c r="J83" s="16" t="s">
        <v>322</v>
      </c>
      <c r="K83" s="94">
        <f>SUM(K79,K81)</f>
        <v>2000000</v>
      </c>
      <c r="L83" s="104">
        <f>VLOOKUP(B83,QualitativeNotes!B:C,2,FALSE)</f>
        <v>0</v>
      </c>
      <c r="M83" s="27"/>
      <c r="N83" s="27" t="s">
        <v>288</v>
      </c>
      <c r="O83" s="93" t="s">
        <v>287</v>
      </c>
      <c r="P83" s="16" t="s">
        <v>322</v>
      </c>
      <c r="Q83" s="94">
        <f>SUM(Q79,Q81)</f>
        <v>2000000</v>
      </c>
      <c r="R83" s="104">
        <f>VLOOKUP($B83,QualitativeNotes!B:C,2,FALSE)</f>
        <v>0</v>
      </c>
      <c r="S83" s="27"/>
      <c r="T83" s="27" t="s">
        <v>288</v>
      </c>
      <c r="U83" s="93" t="s">
        <v>287</v>
      </c>
      <c r="V83" s="16" t="s">
        <v>322</v>
      </c>
      <c r="W83" s="94">
        <f>SUM(W79,W81)</f>
        <v>2000000</v>
      </c>
      <c r="X83" s="104">
        <f>VLOOKUP($B83,QualitativeNotes!B:C,2,FALSE)</f>
        <v>0</v>
      </c>
    </row>
    <row r="84" spans="1:24" ht="58" x14ac:dyDescent="0.35">
      <c r="A84" s="112">
        <v>43921</v>
      </c>
      <c r="B84" s="113" t="s">
        <v>516</v>
      </c>
      <c r="C84" s="114" t="s">
        <v>72</v>
      </c>
      <c r="D84" s="114" t="s">
        <v>76</v>
      </c>
      <c r="E84" s="114" t="s">
        <v>9</v>
      </c>
      <c r="F84" s="27" t="s">
        <v>668</v>
      </c>
      <c r="G84" s="27"/>
      <c r="H84" s="27" t="s">
        <v>288</v>
      </c>
      <c r="I84" s="93" t="s">
        <v>287</v>
      </c>
      <c r="J84" s="16" t="s">
        <v>321</v>
      </c>
      <c r="K84" s="94">
        <f>SUM(K80,K82)</f>
        <v>2000000</v>
      </c>
      <c r="L84" s="104">
        <f>VLOOKUP(B84,QualitativeNotes!B:C,2,FALSE)</f>
        <v>0</v>
      </c>
      <c r="M84" s="27"/>
      <c r="N84" s="27" t="s">
        <v>288</v>
      </c>
      <c r="O84" s="93" t="s">
        <v>287</v>
      </c>
      <c r="P84" s="16" t="s">
        <v>321</v>
      </c>
      <c r="Q84" s="94">
        <f>SUM(Q80,Q82)</f>
        <v>2000000</v>
      </c>
      <c r="R84" s="104">
        <f>VLOOKUP($B84,QualitativeNotes!B:C,2,FALSE)</f>
        <v>0</v>
      </c>
      <c r="S84" s="27"/>
      <c r="T84" s="27" t="s">
        <v>288</v>
      </c>
      <c r="U84" s="93" t="s">
        <v>287</v>
      </c>
      <c r="V84" s="16" t="s">
        <v>321</v>
      </c>
      <c r="W84" s="94">
        <f>SUM(W80,W82)</f>
        <v>2000000</v>
      </c>
      <c r="X84" s="104">
        <f>VLOOKUP($B84,QualitativeNotes!B:C,2,FALSE)</f>
        <v>0</v>
      </c>
    </row>
    <row r="85" spans="1:24" ht="29" x14ac:dyDescent="0.35">
      <c r="A85" s="112">
        <v>43921</v>
      </c>
      <c r="B85" s="113" t="s">
        <v>517</v>
      </c>
      <c r="C85" s="114" t="s">
        <v>72</v>
      </c>
      <c r="D85" s="114" t="s">
        <v>77</v>
      </c>
      <c r="E85" s="114" t="s">
        <v>9</v>
      </c>
      <c r="F85" s="27" t="s">
        <v>668</v>
      </c>
      <c r="G85" s="27"/>
      <c r="H85" s="27" t="s">
        <v>288</v>
      </c>
      <c r="I85" s="93" t="s">
        <v>287</v>
      </c>
      <c r="J85" s="16" t="s">
        <v>320</v>
      </c>
      <c r="K85" s="94">
        <v>1000000</v>
      </c>
      <c r="L85" s="104">
        <f>VLOOKUP(B85,QualitativeNotes!B:C,2,FALSE)</f>
        <v>0</v>
      </c>
      <c r="M85" s="27"/>
      <c r="N85" s="27" t="s">
        <v>288</v>
      </c>
      <c r="O85" s="93" t="s">
        <v>287</v>
      </c>
      <c r="P85" s="16" t="s">
        <v>320</v>
      </c>
      <c r="Q85" s="94">
        <v>1000000</v>
      </c>
      <c r="R85" s="104">
        <f>VLOOKUP($B85,QualitativeNotes!B:C,2,FALSE)</f>
        <v>0</v>
      </c>
      <c r="S85" s="27"/>
      <c r="T85" s="27" t="s">
        <v>288</v>
      </c>
      <c r="U85" s="93" t="s">
        <v>287</v>
      </c>
      <c r="V85" s="16" t="s">
        <v>320</v>
      </c>
      <c r="W85" s="94">
        <v>1000000</v>
      </c>
      <c r="X85" s="104">
        <f>VLOOKUP($B85,QualitativeNotes!B:C,2,FALSE)</f>
        <v>0</v>
      </c>
    </row>
    <row r="86" spans="1:24" ht="29" x14ac:dyDescent="0.35">
      <c r="A86" s="112">
        <v>43921</v>
      </c>
      <c r="B86" s="113" t="s">
        <v>517</v>
      </c>
      <c r="C86" s="114" t="s">
        <v>72</v>
      </c>
      <c r="D86" s="114" t="s">
        <v>77</v>
      </c>
      <c r="E86" s="114" t="s">
        <v>9</v>
      </c>
      <c r="F86" s="27" t="s">
        <v>668</v>
      </c>
      <c r="G86" s="27"/>
      <c r="H86" s="27" t="s">
        <v>288</v>
      </c>
      <c r="I86" s="93" t="s">
        <v>287</v>
      </c>
      <c r="J86" s="16" t="s">
        <v>319</v>
      </c>
      <c r="K86" s="94">
        <v>1000000</v>
      </c>
      <c r="L86" s="104">
        <f>VLOOKUP(B86,QualitativeNotes!B:C,2,FALSE)</f>
        <v>0</v>
      </c>
      <c r="M86" s="27"/>
      <c r="N86" s="27" t="s">
        <v>288</v>
      </c>
      <c r="O86" s="93" t="s">
        <v>287</v>
      </c>
      <c r="P86" s="16" t="s">
        <v>319</v>
      </c>
      <c r="Q86" s="94">
        <v>1000000</v>
      </c>
      <c r="R86" s="104">
        <f>VLOOKUP($B86,QualitativeNotes!B:C,2,FALSE)</f>
        <v>0</v>
      </c>
      <c r="S86" s="27"/>
      <c r="T86" s="27" t="s">
        <v>288</v>
      </c>
      <c r="U86" s="93" t="s">
        <v>287</v>
      </c>
      <c r="V86" s="16" t="s">
        <v>319</v>
      </c>
      <c r="W86" s="94">
        <v>1000000</v>
      </c>
      <c r="X86" s="104">
        <f>VLOOKUP($B86,QualitativeNotes!B:C,2,FALSE)</f>
        <v>0</v>
      </c>
    </row>
    <row r="87" spans="1:24" ht="29" x14ac:dyDescent="0.35">
      <c r="A87" s="112">
        <v>43921</v>
      </c>
      <c r="B87" s="113" t="s">
        <v>517</v>
      </c>
      <c r="C87" s="114" t="s">
        <v>72</v>
      </c>
      <c r="D87" s="114" t="s">
        <v>77</v>
      </c>
      <c r="E87" s="114" t="s">
        <v>9</v>
      </c>
      <c r="F87" s="27" t="s">
        <v>668</v>
      </c>
      <c r="G87" s="27"/>
      <c r="H87" s="27" t="s">
        <v>288</v>
      </c>
      <c r="I87" s="93" t="s">
        <v>287</v>
      </c>
      <c r="J87" s="16" t="s">
        <v>318</v>
      </c>
      <c r="K87" s="94">
        <v>1000000</v>
      </c>
      <c r="L87" s="104">
        <f>VLOOKUP(B87,QualitativeNotes!B:C,2,FALSE)</f>
        <v>0</v>
      </c>
      <c r="M87" s="27"/>
      <c r="N87" s="27" t="s">
        <v>288</v>
      </c>
      <c r="O87" s="93" t="s">
        <v>287</v>
      </c>
      <c r="P87" s="16" t="s">
        <v>318</v>
      </c>
      <c r="Q87" s="94">
        <v>1000000</v>
      </c>
      <c r="R87" s="104">
        <f>VLOOKUP($B87,QualitativeNotes!B:C,2,FALSE)</f>
        <v>0</v>
      </c>
      <c r="S87" s="27"/>
      <c r="T87" s="27" t="s">
        <v>288</v>
      </c>
      <c r="U87" s="93" t="s">
        <v>287</v>
      </c>
      <c r="V87" s="16" t="s">
        <v>318</v>
      </c>
      <c r="W87" s="94">
        <v>1000000</v>
      </c>
      <c r="X87" s="104">
        <f>VLOOKUP($B87,QualitativeNotes!B:C,2,FALSE)</f>
        <v>0</v>
      </c>
    </row>
    <row r="88" spans="1:24" ht="29" x14ac:dyDescent="0.35">
      <c r="A88" s="112">
        <v>43921</v>
      </c>
      <c r="B88" s="113" t="s">
        <v>517</v>
      </c>
      <c r="C88" s="114" t="s">
        <v>72</v>
      </c>
      <c r="D88" s="114" t="s">
        <v>77</v>
      </c>
      <c r="E88" s="114" t="s">
        <v>9</v>
      </c>
      <c r="F88" s="27" t="s">
        <v>668</v>
      </c>
      <c r="G88" s="27"/>
      <c r="H88" s="27" t="s">
        <v>288</v>
      </c>
      <c r="I88" s="93" t="s">
        <v>287</v>
      </c>
      <c r="J88" s="16" t="s">
        <v>317</v>
      </c>
      <c r="K88" s="94">
        <v>1000000</v>
      </c>
      <c r="L88" s="104">
        <f>VLOOKUP(B88,QualitativeNotes!B:C,2,FALSE)</f>
        <v>0</v>
      </c>
      <c r="M88" s="27"/>
      <c r="N88" s="27" t="s">
        <v>288</v>
      </c>
      <c r="O88" s="93" t="s">
        <v>287</v>
      </c>
      <c r="P88" s="16" t="s">
        <v>317</v>
      </c>
      <c r="Q88" s="94">
        <v>1000000</v>
      </c>
      <c r="R88" s="104">
        <f>VLOOKUP($B88,QualitativeNotes!B:C,2,FALSE)</f>
        <v>0</v>
      </c>
      <c r="S88" s="27"/>
      <c r="T88" s="27" t="s">
        <v>288</v>
      </c>
      <c r="U88" s="93" t="s">
        <v>287</v>
      </c>
      <c r="V88" s="16" t="s">
        <v>317</v>
      </c>
      <c r="W88" s="94">
        <v>1000000</v>
      </c>
      <c r="X88" s="104">
        <f>VLOOKUP($B88,QualitativeNotes!B:C,2,FALSE)</f>
        <v>0</v>
      </c>
    </row>
    <row r="89" spans="1:24" ht="29" x14ac:dyDescent="0.35">
      <c r="A89" s="112">
        <v>43921</v>
      </c>
      <c r="B89" s="113" t="s">
        <v>517</v>
      </c>
      <c r="C89" s="114" t="s">
        <v>72</v>
      </c>
      <c r="D89" s="114" t="s">
        <v>77</v>
      </c>
      <c r="E89" s="114" t="s">
        <v>9</v>
      </c>
      <c r="F89" s="27" t="s">
        <v>668</v>
      </c>
      <c r="G89" s="27"/>
      <c r="H89" s="27" t="s">
        <v>288</v>
      </c>
      <c r="I89" s="93" t="s">
        <v>287</v>
      </c>
      <c r="J89" s="16" t="s">
        <v>322</v>
      </c>
      <c r="K89" s="94">
        <f>SUM(K85,K87)</f>
        <v>2000000</v>
      </c>
      <c r="L89" s="104">
        <f>VLOOKUP(B89,QualitativeNotes!B:C,2,FALSE)</f>
        <v>0</v>
      </c>
      <c r="M89" s="27"/>
      <c r="N89" s="27" t="s">
        <v>288</v>
      </c>
      <c r="O89" s="93" t="s">
        <v>287</v>
      </c>
      <c r="P89" s="16" t="s">
        <v>322</v>
      </c>
      <c r="Q89" s="94">
        <f>SUM(Q85,Q87)</f>
        <v>2000000</v>
      </c>
      <c r="R89" s="104">
        <f>VLOOKUP($B89,QualitativeNotes!B:C,2,FALSE)</f>
        <v>0</v>
      </c>
      <c r="S89" s="27"/>
      <c r="T89" s="27" t="s">
        <v>288</v>
      </c>
      <c r="U89" s="93" t="s">
        <v>287</v>
      </c>
      <c r="V89" s="16" t="s">
        <v>322</v>
      </c>
      <c r="W89" s="94">
        <f>SUM(W85,W87)</f>
        <v>2000000</v>
      </c>
      <c r="X89" s="104">
        <f>VLOOKUP($B89,QualitativeNotes!B:C,2,FALSE)</f>
        <v>0</v>
      </c>
    </row>
    <row r="90" spans="1:24" ht="29" x14ac:dyDescent="0.35">
      <c r="A90" s="112">
        <v>43921</v>
      </c>
      <c r="B90" s="113" t="s">
        <v>517</v>
      </c>
      <c r="C90" s="114" t="s">
        <v>72</v>
      </c>
      <c r="D90" s="114" t="s">
        <v>77</v>
      </c>
      <c r="E90" s="114" t="s">
        <v>9</v>
      </c>
      <c r="F90" s="27" t="s">
        <v>668</v>
      </c>
      <c r="G90" s="27"/>
      <c r="H90" s="27" t="s">
        <v>288</v>
      </c>
      <c r="I90" s="93" t="s">
        <v>287</v>
      </c>
      <c r="J90" s="16" t="s">
        <v>321</v>
      </c>
      <c r="K90" s="94">
        <f>SUM(K86,K88)</f>
        <v>2000000</v>
      </c>
      <c r="L90" s="104">
        <f>VLOOKUP(B90,QualitativeNotes!B:C,2,FALSE)</f>
        <v>0</v>
      </c>
      <c r="M90" s="27"/>
      <c r="N90" s="27" t="s">
        <v>288</v>
      </c>
      <c r="O90" s="93" t="s">
        <v>287</v>
      </c>
      <c r="P90" s="16" t="s">
        <v>321</v>
      </c>
      <c r="Q90" s="94">
        <f>SUM(Q86,Q88)</f>
        <v>2000000</v>
      </c>
      <c r="R90" s="104">
        <f>VLOOKUP($B90,QualitativeNotes!B:C,2,FALSE)</f>
        <v>0</v>
      </c>
      <c r="S90" s="27"/>
      <c r="T90" s="27" t="s">
        <v>288</v>
      </c>
      <c r="U90" s="93" t="s">
        <v>287</v>
      </c>
      <c r="V90" s="16" t="s">
        <v>321</v>
      </c>
      <c r="W90" s="94">
        <f>SUM(W86,W88)</f>
        <v>2000000</v>
      </c>
      <c r="X90" s="104">
        <f>VLOOKUP($B90,QualitativeNotes!B:C,2,FALSE)</f>
        <v>0</v>
      </c>
    </row>
    <row r="91" spans="1:24" ht="43.5" x14ac:dyDescent="0.35">
      <c r="A91" s="112">
        <v>43921</v>
      </c>
      <c r="B91" s="113" t="s">
        <v>518</v>
      </c>
      <c r="C91" s="114" t="s">
        <v>72</v>
      </c>
      <c r="D91" s="114" t="s">
        <v>78</v>
      </c>
      <c r="E91" s="114" t="s">
        <v>9</v>
      </c>
      <c r="F91" s="27" t="s">
        <v>668</v>
      </c>
      <c r="G91" s="27"/>
      <c r="H91" s="27" t="s">
        <v>288</v>
      </c>
      <c r="I91" s="93" t="s">
        <v>287</v>
      </c>
      <c r="J91" s="16" t="s">
        <v>320</v>
      </c>
      <c r="K91" s="94">
        <v>1000000</v>
      </c>
      <c r="L91" s="104">
        <f>VLOOKUP(B91,QualitativeNotes!B:C,2,FALSE)</f>
        <v>0</v>
      </c>
      <c r="M91" s="27"/>
      <c r="N91" s="27" t="s">
        <v>288</v>
      </c>
      <c r="O91" s="93" t="s">
        <v>287</v>
      </c>
      <c r="P91" s="16" t="s">
        <v>320</v>
      </c>
      <c r="Q91" s="94">
        <v>1000000</v>
      </c>
      <c r="R91" s="104">
        <f>VLOOKUP($B91,QualitativeNotes!B:C,2,FALSE)</f>
        <v>0</v>
      </c>
      <c r="S91" s="27"/>
      <c r="T91" s="27" t="s">
        <v>288</v>
      </c>
      <c r="U91" s="93" t="s">
        <v>287</v>
      </c>
      <c r="V91" s="16" t="s">
        <v>320</v>
      </c>
      <c r="W91" s="94">
        <v>1000000</v>
      </c>
      <c r="X91" s="104">
        <f>VLOOKUP($B91,QualitativeNotes!B:C,2,FALSE)</f>
        <v>0</v>
      </c>
    </row>
    <row r="92" spans="1:24" ht="43.5" x14ac:dyDescent="0.35">
      <c r="A92" s="112">
        <v>43921</v>
      </c>
      <c r="B92" s="113" t="s">
        <v>518</v>
      </c>
      <c r="C92" s="114" t="s">
        <v>72</v>
      </c>
      <c r="D92" s="114" t="s">
        <v>78</v>
      </c>
      <c r="E92" s="114" t="s">
        <v>9</v>
      </c>
      <c r="F92" s="27" t="s">
        <v>668</v>
      </c>
      <c r="G92" s="27"/>
      <c r="H92" s="27" t="s">
        <v>288</v>
      </c>
      <c r="I92" s="93" t="s">
        <v>287</v>
      </c>
      <c r="J92" s="16" t="s">
        <v>319</v>
      </c>
      <c r="K92" s="94">
        <v>1000000</v>
      </c>
      <c r="L92" s="104">
        <f>VLOOKUP(B92,QualitativeNotes!B:C,2,FALSE)</f>
        <v>0</v>
      </c>
      <c r="M92" s="27"/>
      <c r="N92" s="27" t="s">
        <v>288</v>
      </c>
      <c r="O92" s="93" t="s">
        <v>287</v>
      </c>
      <c r="P92" s="16" t="s">
        <v>319</v>
      </c>
      <c r="Q92" s="94">
        <v>1000000</v>
      </c>
      <c r="R92" s="104">
        <f>VLOOKUP($B92,QualitativeNotes!B:C,2,FALSE)</f>
        <v>0</v>
      </c>
      <c r="S92" s="27"/>
      <c r="T92" s="27" t="s">
        <v>288</v>
      </c>
      <c r="U92" s="93" t="s">
        <v>287</v>
      </c>
      <c r="V92" s="16" t="s">
        <v>319</v>
      </c>
      <c r="W92" s="94">
        <v>1000000</v>
      </c>
      <c r="X92" s="104">
        <f>VLOOKUP($B92,QualitativeNotes!B:C,2,FALSE)</f>
        <v>0</v>
      </c>
    </row>
    <row r="93" spans="1:24" ht="43.5" x14ac:dyDescent="0.35">
      <c r="A93" s="112">
        <v>43921</v>
      </c>
      <c r="B93" s="113" t="s">
        <v>518</v>
      </c>
      <c r="C93" s="114" t="s">
        <v>72</v>
      </c>
      <c r="D93" s="114" t="s">
        <v>78</v>
      </c>
      <c r="E93" s="114" t="s">
        <v>9</v>
      </c>
      <c r="F93" s="27" t="s">
        <v>668</v>
      </c>
      <c r="G93" s="27"/>
      <c r="H93" s="27" t="s">
        <v>288</v>
      </c>
      <c r="I93" s="93" t="s">
        <v>287</v>
      </c>
      <c r="J93" s="16" t="s">
        <v>318</v>
      </c>
      <c r="K93" s="94">
        <v>1000000</v>
      </c>
      <c r="L93" s="104">
        <f>VLOOKUP(B93,QualitativeNotes!B:C,2,FALSE)</f>
        <v>0</v>
      </c>
      <c r="M93" s="27"/>
      <c r="N93" s="27" t="s">
        <v>288</v>
      </c>
      <c r="O93" s="93" t="s">
        <v>287</v>
      </c>
      <c r="P93" s="16" t="s">
        <v>318</v>
      </c>
      <c r="Q93" s="94">
        <v>1000000</v>
      </c>
      <c r="R93" s="104">
        <f>VLOOKUP($B93,QualitativeNotes!B:C,2,FALSE)</f>
        <v>0</v>
      </c>
      <c r="S93" s="27"/>
      <c r="T93" s="27" t="s">
        <v>288</v>
      </c>
      <c r="U93" s="93" t="s">
        <v>287</v>
      </c>
      <c r="V93" s="16" t="s">
        <v>318</v>
      </c>
      <c r="W93" s="94">
        <v>1000000</v>
      </c>
      <c r="X93" s="104">
        <f>VLOOKUP($B93,QualitativeNotes!B:C,2,FALSE)</f>
        <v>0</v>
      </c>
    </row>
    <row r="94" spans="1:24" ht="43.5" x14ac:dyDescent="0.35">
      <c r="A94" s="112">
        <v>43921</v>
      </c>
      <c r="B94" s="113" t="s">
        <v>518</v>
      </c>
      <c r="C94" s="114" t="s">
        <v>72</v>
      </c>
      <c r="D94" s="114" t="s">
        <v>78</v>
      </c>
      <c r="E94" s="114" t="s">
        <v>9</v>
      </c>
      <c r="F94" s="27" t="s">
        <v>668</v>
      </c>
      <c r="G94" s="27"/>
      <c r="H94" s="27" t="s">
        <v>288</v>
      </c>
      <c r="I94" s="93" t="s">
        <v>287</v>
      </c>
      <c r="J94" s="16" t="s">
        <v>317</v>
      </c>
      <c r="K94" s="94">
        <v>1000000</v>
      </c>
      <c r="L94" s="104">
        <f>VLOOKUP(B94,QualitativeNotes!B:C,2,FALSE)</f>
        <v>0</v>
      </c>
      <c r="M94" s="27"/>
      <c r="N94" s="27" t="s">
        <v>288</v>
      </c>
      <c r="O94" s="93" t="s">
        <v>287</v>
      </c>
      <c r="P94" s="16" t="s">
        <v>317</v>
      </c>
      <c r="Q94" s="94">
        <v>1000000</v>
      </c>
      <c r="R94" s="104">
        <f>VLOOKUP($B94,QualitativeNotes!B:C,2,FALSE)</f>
        <v>0</v>
      </c>
      <c r="S94" s="27"/>
      <c r="T94" s="27" t="s">
        <v>288</v>
      </c>
      <c r="U94" s="93" t="s">
        <v>287</v>
      </c>
      <c r="V94" s="16" t="s">
        <v>317</v>
      </c>
      <c r="W94" s="94">
        <v>1000000</v>
      </c>
      <c r="X94" s="104">
        <f>VLOOKUP($B94,QualitativeNotes!B:C,2,FALSE)</f>
        <v>0</v>
      </c>
    </row>
    <row r="95" spans="1:24" ht="43.5" x14ac:dyDescent="0.35">
      <c r="A95" s="112">
        <v>43921</v>
      </c>
      <c r="B95" s="113" t="s">
        <v>518</v>
      </c>
      <c r="C95" s="114" t="s">
        <v>72</v>
      </c>
      <c r="D95" s="114" t="s">
        <v>78</v>
      </c>
      <c r="E95" s="114" t="s">
        <v>9</v>
      </c>
      <c r="F95" s="27" t="s">
        <v>668</v>
      </c>
      <c r="G95" s="27"/>
      <c r="H95" s="27" t="s">
        <v>288</v>
      </c>
      <c r="I95" s="93" t="s">
        <v>287</v>
      </c>
      <c r="J95" s="16" t="s">
        <v>322</v>
      </c>
      <c r="K95" s="94">
        <f>SUM(K91,K93)</f>
        <v>2000000</v>
      </c>
      <c r="L95" s="104">
        <f>VLOOKUP(B95,QualitativeNotes!B:C,2,FALSE)</f>
        <v>0</v>
      </c>
      <c r="M95" s="27"/>
      <c r="N95" s="27" t="s">
        <v>288</v>
      </c>
      <c r="O95" s="93" t="s">
        <v>287</v>
      </c>
      <c r="P95" s="16" t="s">
        <v>322</v>
      </c>
      <c r="Q95" s="94">
        <f>SUM(Q91,Q93)</f>
        <v>2000000</v>
      </c>
      <c r="R95" s="104">
        <f>VLOOKUP($B95,QualitativeNotes!B:C,2,FALSE)</f>
        <v>0</v>
      </c>
      <c r="S95" s="27"/>
      <c r="T95" s="27" t="s">
        <v>288</v>
      </c>
      <c r="U95" s="93" t="s">
        <v>287</v>
      </c>
      <c r="V95" s="16" t="s">
        <v>322</v>
      </c>
      <c r="W95" s="94">
        <f>SUM(W91,W93)</f>
        <v>2000000</v>
      </c>
      <c r="X95" s="104">
        <f>VLOOKUP($B95,QualitativeNotes!B:C,2,FALSE)</f>
        <v>0</v>
      </c>
    </row>
    <row r="96" spans="1:24" ht="43.5" x14ac:dyDescent="0.35">
      <c r="A96" s="112">
        <v>43921</v>
      </c>
      <c r="B96" s="113" t="s">
        <v>518</v>
      </c>
      <c r="C96" s="114" t="s">
        <v>72</v>
      </c>
      <c r="D96" s="114" t="s">
        <v>78</v>
      </c>
      <c r="E96" s="114" t="s">
        <v>9</v>
      </c>
      <c r="F96" s="27" t="s">
        <v>668</v>
      </c>
      <c r="G96" s="27"/>
      <c r="H96" s="27" t="s">
        <v>288</v>
      </c>
      <c r="I96" s="93" t="s">
        <v>287</v>
      </c>
      <c r="J96" s="16" t="s">
        <v>321</v>
      </c>
      <c r="K96" s="94">
        <f>SUM(K92,K94)</f>
        <v>2000000</v>
      </c>
      <c r="L96" s="104">
        <f>VLOOKUP(B96,QualitativeNotes!B:C,2,FALSE)</f>
        <v>0</v>
      </c>
      <c r="M96" s="27"/>
      <c r="N96" s="27" t="s">
        <v>288</v>
      </c>
      <c r="O96" s="93" t="s">
        <v>287</v>
      </c>
      <c r="P96" s="16" t="s">
        <v>321</v>
      </c>
      <c r="Q96" s="94">
        <f>SUM(Q92,Q94)</f>
        <v>2000000</v>
      </c>
      <c r="R96" s="104">
        <f>VLOOKUP($B96,QualitativeNotes!B:C,2,FALSE)</f>
        <v>0</v>
      </c>
      <c r="S96" s="27"/>
      <c r="T96" s="27" t="s">
        <v>288</v>
      </c>
      <c r="U96" s="93" t="s">
        <v>287</v>
      </c>
      <c r="V96" s="16" t="s">
        <v>321</v>
      </c>
      <c r="W96" s="94">
        <f>SUM(W92,W94)</f>
        <v>2000000</v>
      </c>
      <c r="X96" s="104">
        <f>VLOOKUP($B96,QualitativeNotes!B:C,2,FALSE)</f>
        <v>0</v>
      </c>
    </row>
    <row r="97" spans="1:24" ht="43.5" x14ac:dyDescent="0.35">
      <c r="A97" s="112">
        <v>43921</v>
      </c>
      <c r="B97" s="113" t="s">
        <v>519</v>
      </c>
      <c r="C97" s="114" t="s">
        <v>72</v>
      </c>
      <c r="D97" s="114" t="s">
        <v>79</v>
      </c>
      <c r="E97" s="114" t="s">
        <v>9</v>
      </c>
      <c r="F97" s="27" t="s">
        <v>668</v>
      </c>
      <c r="G97" s="27"/>
      <c r="H97" s="27" t="s">
        <v>288</v>
      </c>
      <c r="I97" s="93" t="s">
        <v>287</v>
      </c>
      <c r="J97" s="16" t="s">
        <v>320</v>
      </c>
      <c r="K97" s="94">
        <v>1000000</v>
      </c>
      <c r="L97" s="104">
        <f>VLOOKUP(B97,QualitativeNotes!B:C,2,FALSE)</f>
        <v>0</v>
      </c>
      <c r="M97" s="27"/>
      <c r="N97" s="27" t="s">
        <v>288</v>
      </c>
      <c r="O97" s="93" t="s">
        <v>287</v>
      </c>
      <c r="P97" s="16" t="s">
        <v>320</v>
      </c>
      <c r="Q97" s="94">
        <v>1000000</v>
      </c>
      <c r="R97" s="104">
        <f>VLOOKUP($B97,QualitativeNotes!B:C,2,FALSE)</f>
        <v>0</v>
      </c>
      <c r="S97" s="27"/>
      <c r="T97" s="27" t="s">
        <v>288</v>
      </c>
      <c r="U97" s="93" t="s">
        <v>287</v>
      </c>
      <c r="V97" s="16" t="s">
        <v>320</v>
      </c>
      <c r="W97" s="94">
        <v>1000000</v>
      </c>
      <c r="X97" s="104">
        <f>VLOOKUP($B97,QualitativeNotes!B:C,2,FALSE)</f>
        <v>0</v>
      </c>
    </row>
    <row r="98" spans="1:24" ht="43.5" x14ac:dyDescent="0.35">
      <c r="A98" s="112">
        <v>43921</v>
      </c>
      <c r="B98" s="113" t="s">
        <v>519</v>
      </c>
      <c r="C98" s="114" t="s">
        <v>72</v>
      </c>
      <c r="D98" s="114" t="s">
        <v>79</v>
      </c>
      <c r="E98" s="114" t="s">
        <v>9</v>
      </c>
      <c r="F98" s="27" t="s">
        <v>668</v>
      </c>
      <c r="G98" s="27"/>
      <c r="H98" s="27" t="s">
        <v>288</v>
      </c>
      <c r="I98" s="93" t="s">
        <v>287</v>
      </c>
      <c r="J98" s="16" t="s">
        <v>319</v>
      </c>
      <c r="K98" s="94">
        <v>1000000</v>
      </c>
      <c r="L98" s="104">
        <f>VLOOKUP(B98,QualitativeNotes!B:C,2,FALSE)</f>
        <v>0</v>
      </c>
      <c r="M98" s="27"/>
      <c r="N98" s="27" t="s">
        <v>288</v>
      </c>
      <c r="O98" s="93" t="s">
        <v>287</v>
      </c>
      <c r="P98" s="16" t="s">
        <v>319</v>
      </c>
      <c r="Q98" s="94">
        <v>1000000</v>
      </c>
      <c r="R98" s="104">
        <f>VLOOKUP($B98,QualitativeNotes!B:C,2,FALSE)</f>
        <v>0</v>
      </c>
      <c r="S98" s="27"/>
      <c r="T98" s="27" t="s">
        <v>288</v>
      </c>
      <c r="U98" s="93" t="s">
        <v>287</v>
      </c>
      <c r="V98" s="16" t="s">
        <v>319</v>
      </c>
      <c r="W98" s="94">
        <v>1000000</v>
      </c>
      <c r="X98" s="104">
        <f>VLOOKUP($B98,QualitativeNotes!B:C,2,FALSE)</f>
        <v>0</v>
      </c>
    </row>
    <row r="99" spans="1:24" ht="43.5" x14ac:dyDescent="0.35">
      <c r="A99" s="112">
        <v>43921</v>
      </c>
      <c r="B99" s="113" t="s">
        <v>519</v>
      </c>
      <c r="C99" s="114" t="s">
        <v>72</v>
      </c>
      <c r="D99" s="114" t="s">
        <v>79</v>
      </c>
      <c r="E99" s="114" t="s">
        <v>9</v>
      </c>
      <c r="F99" s="27" t="s">
        <v>668</v>
      </c>
      <c r="G99" s="27"/>
      <c r="H99" s="27" t="s">
        <v>288</v>
      </c>
      <c r="I99" s="93" t="s">
        <v>287</v>
      </c>
      <c r="J99" s="16" t="s">
        <v>318</v>
      </c>
      <c r="K99" s="94">
        <v>1000000</v>
      </c>
      <c r="L99" s="104">
        <f>VLOOKUP(B99,QualitativeNotes!B:C,2,FALSE)</f>
        <v>0</v>
      </c>
      <c r="M99" s="27"/>
      <c r="N99" s="27" t="s">
        <v>288</v>
      </c>
      <c r="O99" s="93" t="s">
        <v>287</v>
      </c>
      <c r="P99" s="16" t="s">
        <v>318</v>
      </c>
      <c r="Q99" s="94">
        <v>1000000</v>
      </c>
      <c r="R99" s="104">
        <f>VLOOKUP($B99,QualitativeNotes!B:C,2,FALSE)</f>
        <v>0</v>
      </c>
      <c r="S99" s="27"/>
      <c r="T99" s="27" t="s">
        <v>288</v>
      </c>
      <c r="U99" s="93" t="s">
        <v>287</v>
      </c>
      <c r="V99" s="16" t="s">
        <v>318</v>
      </c>
      <c r="W99" s="94">
        <v>1000000</v>
      </c>
      <c r="X99" s="104">
        <f>VLOOKUP($B99,QualitativeNotes!B:C,2,FALSE)</f>
        <v>0</v>
      </c>
    </row>
    <row r="100" spans="1:24" ht="43.5" x14ac:dyDescent="0.35">
      <c r="A100" s="112">
        <v>43921</v>
      </c>
      <c r="B100" s="113" t="s">
        <v>519</v>
      </c>
      <c r="C100" s="114" t="s">
        <v>72</v>
      </c>
      <c r="D100" s="114" t="s">
        <v>79</v>
      </c>
      <c r="E100" s="114" t="s">
        <v>9</v>
      </c>
      <c r="F100" s="27" t="s">
        <v>668</v>
      </c>
      <c r="G100" s="27"/>
      <c r="H100" s="27" t="s">
        <v>288</v>
      </c>
      <c r="I100" s="93" t="s">
        <v>287</v>
      </c>
      <c r="J100" s="16" t="s">
        <v>317</v>
      </c>
      <c r="K100" s="94">
        <v>1000000</v>
      </c>
      <c r="L100" s="104">
        <f>VLOOKUP(B100,QualitativeNotes!B:C,2,FALSE)</f>
        <v>0</v>
      </c>
      <c r="M100" s="27"/>
      <c r="N100" s="27" t="s">
        <v>288</v>
      </c>
      <c r="O100" s="93" t="s">
        <v>287</v>
      </c>
      <c r="P100" s="16" t="s">
        <v>317</v>
      </c>
      <c r="Q100" s="94">
        <v>1000000</v>
      </c>
      <c r="R100" s="104">
        <f>VLOOKUP($B100,QualitativeNotes!B:C,2,FALSE)</f>
        <v>0</v>
      </c>
      <c r="S100" s="27"/>
      <c r="T100" s="27" t="s">
        <v>288</v>
      </c>
      <c r="U100" s="93" t="s">
        <v>287</v>
      </c>
      <c r="V100" s="16" t="s">
        <v>317</v>
      </c>
      <c r="W100" s="94">
        <v>1000000</v>
      </c>
      <c r="X100" s="104">
        <f>VLOOKUP($B100,QualitativeNotes!B:C,2,FALSE)</f>
        <v>0</v>
      </c>
    </row>
    <row r="101" spans="1:24" ht="43.5" x14ac:dyDescent="0.35">
      <c r="A101" s="112">
        <v>43921</v>
      </c>
      <c r="B101" s="113" t="s">
        <v>519</v>
      </c>
      <c r="C101" s="114" t="s">
        <v>72</v>
      </c>
      <c r="D101" s="114" t="s">
        <v>79</v>
      </c>
      <c r="E101" s="114" t="s">
        <v>9</v>
      </c>
      <c r="F101" s="27" t="s">
        <v>668</v>
      </c>
      <c r="G101" s="27"/>
      <c r="H101" s="27" t="s">
        <v>288</v>
      </c>
      <c r="I101" s="93" t="s">
        <v>287</v>
      </c>
      <c r="J101" s="16" t="s">
        <v>322</v>
      </c>
      <c r="K101" s="94">
        <f>SUM(K97,K99)</f>
        <v>2000000</v>
      </c>
      <c r="L101" s="104">
        <f>VLOOKUP(B101,QualitativeNotes!B:C,2,FALSE)</f>
        <v>0</v>
      </c>
      <c r="M101" s="27"/>
      <c r="N101" s="27" t="s">
        <v>288</v>
      </c>
      <c r="O101" s="93" t="s">
        <v>287</v>
      </c>
      <c r="P101" s="16" t="s">
        <v>322</v>
      </c>
      <c r="Q101" s="94">
        <f>SUM(Q97,Q99)</f>
        <v>2000000</v>
      </c>
      <c r="R101" s="104">
        <f>VLOOKUP($B101,QualitativeNotes!B:C,2,FALSE)</f>
        <v>0</v>
      </c>
      <c r="S101" s="27"/>
      <c r="T101" s="27" t="s">
        <v>288</v>
      </c>
      <c r="U101" s="93" t="s">
        <v>287</v>
      </c>
      <c r="V101" s="16" t="s">
        <v>322</v>
      </c>
      <c r="W101" s="94">
        <f>SUM(W97,W99)</f>
        <v>2000000</v>
      </c>
      <c r="X101" s="104">
        <f>VLOOKUP($B101,QualitativeNotes!B:C,2,FALSE)</f>
        <v>0</v>
      </c>
    </row>
    <row r="102" spans="1:24" ht="43.5" x14ac:dyDescent="0.35">
      <c r="A102" s="112">
        <v>43921</v>
      </c>
      <c r="B102" s="113" t="s">
        <v>519</v>
      </c>
      <c r="C102" s="114" t="s">
        <v>72</v>
      </c>
      <c r="D102" s="114" t="s">
        <v>79</v>
      </c>
      <c r="E102" s="114" t="s">
        <v>9</v>
      </c>
      <c r="F102" s="27" t="s">
        <v>668</v>
      </c>
      <c r="G102" s="27"/>
      <c r="H102" s="27" t="s">
        <v>288</v>
      </c>
      <c r="I102" s="93" t="s">
        <v>287</v>
      </c>
      <c r="J102" s="16" t="s">
        <v>321</v>
      </c>
      <c r="K102" s="94">
        <f>SUM(K98,K100)</f>
        <v>2000000</v>
      </c>
      <c r="L102" s="104">
        <f>VLOOKUP(B102,QualitativeNotes!B:C,2,FALSE)</f>
        <v>0</v>
      </c>
      <c r="M102" s="27"/>
      <c r="N102" s="27" t="s">
        <v>288</v>
      </c>
      <c r="O102" s="93" t="s">
        <v>287</v>
      </c>
      <c r="P102" s="16" t="s">
        <v>321</v>
      </c>
      <c r="Q102" s="94">
        <f>SUM(Q98,Q100)</f>
        <v>2000000</v>
      </c>
      <c r="R102" s="104">
        <f>VLOOKUP($B102,QualitativeNotes!B:C,2,FALSE)</f>
        <v>0</v>
      </c>
      <c r="S102" s="27"/>
      <c r="T102" s="27" t="s">
        <v>288</v>
      </c>
      <c r="U102" s="93" t="s">
        <v>287</v>
      </c>
      <c r="V102" s="16" t="s">
        <v>321</v>
      </c>
      <c r="W102" s="94">
        <f>SUM(W98,W100)</f>
        <v>2000000</v>
      </c>
      <c r="X102" s="104">
        <f>VLOOKUP($B102,QualitativeNotes!B:C,2,FALSE)</f>
        <v>0</v>
      </c>
    </row>
    <row r="103" spans="1:24" ht="29" x14ac:dyDescent="0.35">
      <c r="A103" s="112">
        <v>43921</v>
      </c>
      <c r="B103" s="113" t="s">
        <v>520</v>
      </c>
      <c r="C103" s="114" t="s">
        <v>72</v>
      </c>
      <c r="D103" s="114" t="s">
        <v>80</v>
      </c>
      <c r="E103" s="114" t="s">
        <v>9</v>
      </c>
      <c r="F103" s="27" t="s">
        <v>668</v>
      </c>
      <c r="G103" s="27"/>
      <c r="H103" s="27" t="s">
        <v>288</v>
      </c>
      <c r="I103" s="93" t="s">
        <v>287</v>
      </c>
      <c r="J103" s="16" t="s">
        <v>320</v>
      </c>
      <c r="K103" s="94">
        <v>1000000</v>
      </c>
      <c r="L103" s="104">
        <f>VLOOKUP(B103,QualitativeNotes!B:C,2,FALSE)</f>
        <v>0</v>
      </c>
      <c r="M103" s="27"/>
      <c r="N103" s="27" t="s">
        <v>288</v>
      </c>
      <c r="O103" s="93" t="s">
        <v>287</v>
      </c>
      <c r="P103" s="16" t="s">
        <v>320</v>
      </c>
      <c r="Q103" s="94">
        <v>1000000</v>
      </c>
      <c r="R103" s="104">
        <f>VLOOKUP($B103,QualitativeNotes!B:C,2,FALSE)</f>
        <v>0</v>
      </c>
      <c r="S103" s="27"/>
      <c r="T103" s="27" t="s">
        <v>288</v>
      </c>
      <c r="U103" s="93" t="s">
        <v>287</v>
      </c>
      <c r="V103" s="16" t="s">
        <v>320</v>
      </c>
      <c r="W103" s="94">
        <v>1000000</v>
      </c>
      <c r="X103" s="104">
        <f>VLOOKUP($B103,QualitativeNotes!B:C,2,FALSE)</f>
        <v>0</v>
      </c>
    </row>
    <row r="104" spans="1:24" ht="29" x14ac:dyDescent="0.35">
      <c r="A104" s="112">
        <v>43921</v>
      </c>
      <c r="B104" s="113" t="s">
        <v>520</v>
      </c>
      <c r="C104" s="114" t="s">
        <v>72</v>
      </c>
      <c r="D104" s="114" t="s">
        <v>80</v>
      </c>
      <c r="E104" s="114" t="s">
        <v>9</v>
      </c>
      <c r="F104" s="27" t="s">
        <v>668</v>
      </c>
      <c r="G104" s="27"/>
      <c r="H104" s="27" t="s">
        <v>288</v>
      </c>
      <c r="I104" s="93" t="s">
        <v>287</v>
      </c>
      <c r="J104" s="16" t="s">
        <v>319</v>
      </c>
      <c r="K104" s="94">
        <v>1000000</v>
      </c>
      <c r="L104" s="104">
        <f>VLOOKUP(B104,QualitativeNotes!B:C,2,FALSE)</f>
        <v>0</v>
      </c>
      <c r="M104" s="27"/>
      <c r="N104" s="27" t="s">
        <v>288</v>
      </c>
      <c r="O104" s="93" t="s">
        <v>287</v>
      </c>
      <c r="P104" s="16" t="s">
        <v>319</v>
      </c>
      <c r="Q104" s="94">
        <v>1000000</v>
      </c>
      <c r="R104" s="104">
        <f>VLOOKUP($B104,QualitativeNotes!B:C,2,FALSE)</f>
        <v>0</v>
      </c>
      <c r="S104" s="27"/>
      <c r="T104" s="27" t="s">
        <v>288</v>
      </c>
      <c r="U104" s="93" t="s">
        <v>287</v>
      </c>
      <c r="V104" s="16" t="s">
        <v>319</v>
      </c>
      <c r="W104" s="94">
        <v>1000000</v>
      </c>
      <c r="X104" s="104">
        <f>VLOOKUP($B104,QualitativeNotes!B:C,2,FALSE)</f>
        <v>0</v>
      </c>
    </row>
    <row r="105" spans="1:24" ht="29" x14ac:dyDescent="0.35">
      <c r="A105" s="112">
        <v>43921</v>
      </c>
      <c r="B105" s="113" t="s">
        <v>520</v>
      </c>
      <c r="C105" s="114" t="s">
        <v>72</v>
      </c>
      <c r="D105" s="114" t="s">
        <v>80</v>
      </c>
      <c r="E105" s="114" t="s">
        <v>9</v>
      </c>
      <c r="F105" s="27" t="s">
        <v>668</v>
      </c>
      <c r="G105" s="27"/>
      <c r="H105" s="27" t="s">
        <v>288</v>
      </c>
      <c r="I105" s="93" t="s">
        <v>287</v>
      </c>
      <c r="J105" s="16" t="s">
        <v>318</v>
      </c>
      <c r="K105" s="94">
        <v>1000000</v>
      </c>
      <c r="L105" s="104">
        <f>VLOOKUP(B105,QualitativeNotes!B:C,2,FALSE)</f>
        <v>0</v>
      </c>
      <c r="M105" s="27"/>
      <c r="N105" s="27" t="s">
        <v>288</v>
      </c>
      <c r="O105" s="93" t="s">
        <v>287</v>
      </c>
      <c r="P105" s="16" t="s">
        <v>318</v>
      </c>
      <c r="Q105" s="94">
        <v>1000000</v>
      </c>
      <c r="R105" s="104">
        <f>VLOOKUP($B105,QualitativeNotes!B:C,2,FALSE)</f>
        <v>0</v>
      </c>
      <c r="S105" s="27"/>
      <c r="T105" s="27" t="s">
        <v>288</v>
      </c>
      <c r="U105" s="93" t="s">
        <v>287</v>
      </c>
      <c r="V105" s="16" t="s">
        <v>318</v>
      </c>
      <c r="W105" s="94">
        <v>1000000</v>
      </c>
      <c r="X105" s="104">
        <f>VLOOKUP($B105,QualitativeNotes!B:C,2,FALSE)</f>
        <v>0</v>
      </c>
    </row>
    <row r="106" spans="1:24" ht="29" x14ac:dyDescent="0.35">
      <c r="A106" s="112">
        <v>43921</v>
      </c>
      <c r="B106" s="113" t="s">
        <v>520</v>
      </c>
      <c r="C106" s="114" t="s">
        <v>72</v>
      </c>
      <c r="D106" s="114" t="s">
        <v>80</v>
      </c>
      <c r="E106" s="114" t="s">
        <v>9</v>
      </c>
      <c r="F106" s="27" t="s">
        <v>668</v>
      </c>
      <c r="G106" s="27"/>
      <c r="H106" s="27" t="s">
        <v>288</v>
      </c>
      <c r="I106" s="93" t="s">
        <v>287</v>
      </c>
      <c r="J106" s="16" t="s">
        <v>317</v>
      </c>
      <c r="K106" s="94">
        <v>1000000</v>
      </c>
      <c r="L106" s="104">
        <f>VLOOKUP(B106,QualitativeNotes!B:C,2,FALSE)</f>
        <v>0</v>
      </c>
      <c r="M106" s="27"/>
      <c r="N106" s="27" t="s">
        <v>288</v>
      </c>
      <c r="O106" s="93" t="s">
        <v>287</v>
      </c>
      <c r="P106" s="16" t="s">
        <v>317</v>
      </c>
      <c r="Q106" s="94">
        <v>1000000</v>
      </c>
      <c r="R106" s="104">
        <f>VLOOKUP($B106,QualitativeNotes!B:C,2,FALSE)</f>
        <v>0</v>
      </c>
      <c r="S106" s="27"/>
      <c r="T106" s="27" t="s">
        <v>288</v>
      </c>
      <c r="U106" s="93" t="s">
        <v>287</v>
      </c>
      <c r="V106" s="16" t="s">
        <v>317</v>
      </c>
      <c r="W106" s="94">
        <v>1000000</v>
      </c>
      <c r="X106" s="104">
        <f>VLOOKUP($B106,QualitativeNotes!B:C,2,FALSE)</f>
        <v>0</v>
      </c>
    </row>
    <row r="107" spans="1:24" ht="29" x14ac:dyDescent="0.35">
      <c r="A107" s="112">
        <v>43921</v>
      </c>
      <c r="B107" s="113" t="s">
        <v>520</v>
      </c>
      <c r="C107" s="114" t="s">
        <v>72</v>
      </c>
      <c r="D107" s="114" t="s">
        <v>80</v>
      </c>
      <c r="E107" s="114" t="s">
        <v>9</v>
      </c>
      <c r="F107" s="27" t="s">
        <v>668</v>
      </c>
      <c r="G107" s="27"/>
      <c r="H107" s="27" t="s">
        <v>288</v>
      </c>
      <c r="I107" s="93" t="s">
        <v>287</v>
      </c>
      <c r="J107" s="16" t="s">
        <v>322</v>
      </c>
      <c r="K107" s="94">
        <f>SUM(K103,K105)</f>
        <v>2000000</v>
      </c>
      <c r="L107" s="104">
        <f>VLOOKUP(B107,QualitativeNotes!B:C,2,FALSE)</f>
        <v>0</v>
      </c>
      <c r="M107" s="27"/>
      <c r="N107" s="27" t="s">
        <v>288</v>
      </c>
      <c r="O107" s="93" t="s">
        <v>287</v>
      </c>
      <c r="P107" s="16" t="s">
        <v>322</v>
      </c>
      <c r="Q107" s="94">
        <f>SUM(Q103,Q105)</f>
        <v>2000000</v>
      </c>
      <c r="R107" s="104">
        <f>VLOOKUP($B107,QualitativeNotes!B:C,2,FALSE)</f>
        <v>0</v>
      </c>
      <c r="S107" s="27"/>
      <c r="T107" s="27" t="s">
        <v>288</v>
      </c>
      <c r="U107" s="93" t="s">
        <v>287</v>
      </c>
      <c r="V107" s="16" t="s">
        <v>322</v>
      </c>
      <c r="W107" s="94">
        <f>SUM(W103,W105)</f>
        <v>2000000</v>
      </c>
      <c r="X107" s="104">
        <f>VLOOKUP($B107,QualitativeNotes!B:C,2,FALSE)</f>
        <v>0</v>
      </c>
    </row>
    <row r="108" spans="1:24" ht="29" x14ac:dyDescent="0.35">
      <c r="A108" s="112">
        <v>43921</v>
      </c>
      <c r="B108" s="113" t="s">
        <v>520</v>
      </c>
      <c r="C108" s="114" t="s">
        <v>72</v>
      </c>
      <c r="D108" s="114" t="s">
        <v>80</v>
      </c>
      <c r="E108" s="114" t="s">
        <v>9</v>
      </c>
      <c r="F108" s="27" t="s">
        <v>668</v>
      </c>
      <c r="G108" s="27"/>
      <c r="H108" s="27" t="s">
        <v>288</v>
      </c>
      <c r="I108" s="93" t="s">
        <v>287</v>
      </c>
      <c r="J108" s="16" t="s">
        <v>321</v>
      </c>
      <c r="K108" s="94">
        <f>SUM(K104,K106)</f>
        <v>2000000</v>
      </c>
      <c r="L108" s="104">
        <f>VLOOKUP(B108,QualitativeNotes!B:C,2,FALSE)</f>
        <v>0</v>
      </c>
      <c r="M108" s="27"/>
      <c r="N108" s="27" t="s">
        <v>288</v>
      </c>
      <c r="O108" s="93" t="s">
        <v>287</v>
      </c>
      <c r="P108" s="16" t="s">
        <v>321</v>
      </c>
      <c r="Q108" s="94">
        <f>SUM(Q104,Q106)</f>
        <v>2000000</v>
      </c>
      <c r="R108" s="104">
        <f>VLOOKUP($B108,QualitativeNotes!B:C,2,FALSE)</f>
        <v>0</v>
      </c>
      <c r="S108" s="27"/>
      <c r="T108" s="27" t="s">
        <v>288</v>
      </c>
      <c r="U108" s="93" t="s">
        <v>287</v>
      </c>
      <c r="V108" s="16" t="s">
        <v>321</v>
      </c>
      <c r="W108" s="94">
        <f>SUM(W104,W106)</f>
        <v>2000000</v>
      </c>
      <c r="X108" s="104">
        <f>VLOOKUP($B108,QualitativeNotes!B:C,2,FALSE)</f>
        <v>0</v>
      </c>
    </row>
    <row r="109" spans="1:24" ht="29" x14ac:dyDescent="0.35">
      <c r="A109" s="112">
        <v>43921</v>
      </c>
      <c r="B109" s="113" t="s">
        <v>521</v>
      </c>
      <c r="C109" s="114" t="s">
        <v>72</v>
      </c>
      <c r="D109" s="114" t="s">
        <v>81</v>
      </c>
      <c r="E109" s="114" t="s">
        <v>9</v>
      </c>
      <c r="F109" s="27" t="s">
        <v>668</v>
      </c>
      <c r="G109" s="27"/>
      <c r="H109" s="27" t="s">
        <v>288</v>
      </c>
      <c r="I109" s="93" t="s">
        <v>287</v>
      </c>
      <c r="J109" s="16" t="s">
        <v>320</v>
      </c>
      <c r="K109" s="94">
        <v>1000000</v>
      </c>
      <c r="L109" s="104">
        <f>VLOOKUP(B109,QualitativeNotes!B:C,2,FALSE)</f>
        <v>0</v>
      </c>
      <c r="M109" s="27"/>
      <c r="N109" s="27" t="s">
        <v>288</v>
      </c>
      <c r="O109" s="93" t="s">
        <v>287</v>
      </c>
      <c r="P109" s="16" t="s">
        <v>320</v>
      </c>
      <c r="Q109" s="94">
        <v>1000000</v>
      </c>
      <c r="R109" s="104">
        <f>VLOOKUP($B109,QualitativeNotes!B:C,2,FALSE)</f>
        <v>0</v>
      </c>
      <c r="S109" s="27"/>
      <c r="T109" s="27" t="s">
        <v>288</v>
      </c>
      <c r="U109" s="93" t="s">
        <v>287</v>
      </c>
      <c r="V109" s="16" t="s">
        <v>320</v>
      </c>
      <c r="W109" s="94">
        <v>1000000</v>
      </c>
      <c r="X109" s="104">
        <f>VLOOKUP($B109,QualitativeNotes!B:C,2,FALSE)</f>
        <v>0</v>
      </c>
    </row>
    <row r="110" spans="1:24" ht="29" x14ac:dyDescent="0.35">
      <c r="A110" s="112">
        <v>43921</v>
      </c>
      <c r="B110" s="113" t="s">
        <v>521</v>
      </c>
      <c r="C110" s="114" t="s">
        <v>72</v>
      </c>
      <c r="D110" s="114" t="s">
        <v>81</v>
      </c>
      <c r="E110" s="114" t="s">
        <v>9</v>
      </c>
      <c r="F110" s="27" t="s">
        <v>668</v>
      </c>
      <c r="G110" s="27"/>
      <c r="H110" s="27" t="s">
        <v>288</v>
      </c>
      <c r="I110" s="93" t="s">
        <v>287</v>
      </c>
      <c r="J110" s="16" t="s">
        <v>319</v>
      </c>
      <c r="K110" s="94">
        <v>1000000</v>
      </c>
      <c r="L110" s="104">
        <f>VLOOKUP(B110,QualitativeNotes!B:C,2,FALSE)</f>
        <v>0</v>
      </c>
      <c r="M110" s="27"/>
      <c r="N110" s="27" t="s">
        <v>288</v>
      </c>
      <c r="O110" s="93" t="s">
        <v>287</v>
      </c>
      <c r="P110" s="16" t="s">
        <v>319</v>
      </c>
      <c r="Q110" s="94">
        <v>1000000</v>
      </c>
      <c r="R110" s="104">
        <f>VLOOKUP($B110,QualitativeNotes!B:C,2,FALSE)</f>
        <v>0</v>
      </c>
      <c r="S110" s="27"/>
      <c r="T110" s="27" t="s">
        <v>288</v>
      </c>
      <c r="U110" s="93" t="s">
        <v>287</v>
      </c>
      <c r="V110" s="16" t="s">
        <v>319</v>
      </c>
      <c r="W110" s="94">
        <v>1000000</v>
      </c>
      <c r="X110" s="104">
        <f>VLOOKUP($B110,QualitativeNotes!B:C,2,FALSE)</f>
        <v>0</v>
      </c>
    </row>
    <row r="111" spans="1:24" ht="29" x14ac:dyDescent="0.35">
      <c r="A111" s="112">
        <v>43921</v>
      </c>
      <c r="B111" s="113" t="s">
        <v>521</v>
      </c>
      <c r="C111" s="114" t="s">
        <v>72</v>
      </c>
      <c r="D111" s="114" t="s">
        <v>81</v>
      </c>
      <c r="E111" s="114" t="s">
        <v>9</v>
      </c>
      <c r="F111" s="27" t="s">
        <v>668</v>
      </c>
      <c r="G111" s="27"/>
      <c r="H111" s="27" t="s">
        <v>288</v>
      </c>
      <c r="I111" s="93" t="s">
        <v>287</v>
      </c>
      <c r="J111" s="16" t="s">
        <v>318</v>
      </c>
      <c r="K111" s="94">
        <v>1000000</v>
      </c>
      <c r="L111" s="104">
        <f>VLOOKUP(B111,QualitativeNotes!B:C,2,FALSE)</f>
        <v>0</v>
      </c>
      <c r="M111" s="27"/>
      <c r="N111" s="27" t="s">
        <v>288</v>
      </c>
      <c r="O111" s="93" t="s">
        <v>287</v>
      </c>
      <c r="P111" s="16" t="s">
        <v>318</v>
      </c>
      <c r="Q111" s="94">
        <v>1000000</v>
      </c>
      <c r="R111" s="104">
        <f>VLOOKUP($B111,QualitativeNotes!B:C,2,FALSE)</f>
        <v>0</v>
      </c>
      <c r="S111" s="27"/>
      <c r="T111" s="27" t="s">
        <v>288</v>
      </c>
      <c r="U111" s="93" t="s">
        <v>287</v>
      </c>
      <c r="V111" s="16" t="s">
        <v>318</v>
      </c>
      <c r="W111" s="94">
        <v>1000000</v>
      </c>
      <c r="X111" s="104">
        <f>VLOOKUP($B111,QualitativeNotes!B:C,2,FALSE)</f>
        <v>0</v>
      </c>
    </row>
    <row r="112" spans="1:24" ht="29" x14ac:dyDescent="0.35">
      <c r="A112" s="112">
        <v>43921</v>
      </c>
      <c r="B112" s="113" t="s">
        <v>521</v>
      </c>
      <c r="C112" s="114" t="s">
        <v>72</v>
      </c>
      <c r="D112" s="114" t="s">
        <v>81</v>
      </c>
      <c r="E112" s="114" t="s">
        <v>9</v>
      </c>
      <c r="F112" s="27" t="s">
        <v>668</v>
      </c>
      <c r="G112" s="27"/>
      <c r="H112" s="27" t="s">
        <v>288</v>
      </c>
      <c r="I112" s="93" t="s">
        <v>287</v>
      </c>
      <c r="J112" s="16" t="s">
        <v>317</v>
      </c>
      <c r="K112" s="94">
        <v>1000000</v>
      </c>
      <c r="L112" s="104">
        <f>VLOOKUP(B112,QualitativeNotes!B:C,2,FALSE)</f>
        <v>0</v>
      </c>
      <c r="M112" s="27"/>
      <c r="N112" s="27" t="s">
        <v>288</v>
      </c>
      <c r="O112" s="93" t="s">
        <v>287</v>
      </c>
      <c r="P112" s="16" t="s">
        <v>317</v>
      </c>
      <c r="Q112" s="94">
        <v>1000000</v>
      </c>
      <c r="R112" s="104">
        <f>VLOOKUP($B112,QualitativeNotes!B:C,2,FALSE)</f>
        <v>0</v>
      </c>
      <c r="S112" s="27"/>
      <c r="T112" s="27" t="s">
        <v>288</v>
      </c>
      <c r="U112" s="93" t="s">
        <v>287</v>
      </c>
      <c r="V112" s="16" t="s">
        <v>317</v>
      </c>
      <c r="W112" s="94">
        <v>1000000</v>
      </c>
      <c r="X112" s="104">
        <f>VLOOKUP($B112,QualitativeNotes!B:C,2,FALSE)</f>
        <v>0</v>
      </c>
    </row>
    <row r="113" spans="1:24" ht="29" x14ac:dyDescent="0.35">
      <c r="A113" s="112">
        <v>43921</v>
      </c>
      <c r="B113" s="113" t="s">
        <v>521</v>
      </c>
      <c r="C113" s="114" t="s">
        <v>72</v>
      </c>
      <c r="D113" s="114" t="s">
        <v>81</v>
      </c>
      <c r="E113" s="114" t="s">
        <v>9</v>
      </c>
      <c r="F113" s="27" t="s">
        <v>668</v>
      </c>
      <c r="G113" s="27"/>
      <c r="H113" s="27" t="s">
        <v>288</v>
      </c>
      <c r="I113" s="93" t="s">
        <v>287</v>
      </c>
      <c r="J113" s="16" t="s">
        <v>322</v>
      </c>
      <c r="K113" s="94">
        <f>SUM(K109,K111)</f>
        <v>2000000</v>
      </c>
      <c r="L113" s="104">
        <f>VLOOKUP(B113,QualitativeNotes!B:C,2,FALSE)</f>
        <v>0</v>
      </c>
      <c r="M113" s="27"/>
      <c r="N113" s="27" t="s">
        <v>288</v>
      </c>
      <c r="O113" s="93" t="s">
        <v>287</v>
      </c>
      <c r="P113" s="16" t="s">
        <v>322</v>
      </c>
      <c r="Q113" s="94">
        <f>SUM(Q109,Q111)</f>
        <v>2000000</v>
      </c>
      <c r="R113" s="104">
        <f>VLOOKUP($B113,QualitativeNotes!B:C,2,FALSE)</f>
        <v>0</v>
      </c>
      <c r="S113" s="27"/>
      <c r="T113" s="27" t="s">
        <v>288</v>
      </c>
      <c r="U113" s="93" t="s">
        <v>287</v>
      </c>
      <c r="V113" s="16" t="s">
        <v>322</v>
      </c>
      <c r="W113" s="94">
        <f>SUM(W109,W111)</f>
        <v>2000000</v>
      </c>
      <c r="X113" s="104">
        <f>VLOOKUP($B113,QualitativeNotes!B:C,2,FALSE)</f>
        <v>0</v>
      </c>
    </row>
    <row r="114" spans="1:24" ht="29" x14ac:dyDescent="0.35">
      <c r="A114" s="112">
        <v>43921</v>
      </c>
      <c r="B114" s="113" t="s">
        <v>521</v>
      </c>
      <c r="C114" s="114" t="s">
        <v>72</v>
      </c>
      <c r="D114" s="114" t="s">
        <v>81</v>
      </c>
      <c r="E114" s="114" t="s">
        <v>9</v>
      </c>
      <c r="F114" s="27" t="s">
        <v>668</v>
      </c>
      <c r="G114" s="27"/>
      <c r="H114" s="27" t="s">
        <v>288</v>
      </c>
      <c r="I114" s="93" t="s">
        <v>287</v>
      </c>
      <c r="J114" s="16" t="s">
        <v>321</v>
      </c>
      <c r="K114" s="94">
        <f>SUM(K110,K112)</f>
        <v>2000000</v>
      </c>
      <c r="L114" s="104">
        <f>VLOOKUP(B114,QualitativeNotes!B:C,2,FALSE)</f>
        <v>0</v>
      </c>
      <c r="M114" s="27"/>
      <c r="N114" s="27" t="s">
        <v>288</v>
      </c>
      <c r="O114" s="93" t="s">
        <v>287</v>
      </c>
      <c r="P114" s="16" t="s">
        <v>321</v>
      </c>
      <c r="Q114" s="94">
        <f>SUM(Q110,Q112)</f>
        <v>2000000</v>
      </c>
      <c r="R114" s="104">
        <f>VLOOKUP($B114,QualitativeNotes!B:C,2,FALSE)</f>
        <v>0</v>
      </c>
      <c r="S114" s="27"/>
      <c r="T114" s="27" t="s">
        <v>288</v>
      </c>
      <c r="U114" s="93" t="s">
        <v>287</v>
      </c>
      <c r="V114" s="16" t="s">
        <v>321</v>
      </c>
      <c r="W114" s="94">
        <f>SUM(W110,W112)</f>
        <v>2000000</v>
      </c>
      <c r="X114" s="104">
        <f>VLOOKUP($B114,QualitativeNotes!B:C,2,FALSE)</f>
        <v>0</v>
      </c>
    </row>
    <row r="115" spans="1:24" ht="29" x14ac:dyDescent="0.35">
      <c r="A115" s="112">
        <v>43921</v>
      </c>
      <c r="B115" s="113" t="s">
        <v>522</v>
      </c>
      <c r="C115" s="114" t="s">
        <v>72</v>
      </c>
      <c r="D115" s="114" t="s">
        <v>82</v>
      </c>
      <c r="E115" s="114" t="s">
        <v>9</v>
      </c>
      <c r="F115" s="27" t="s">
        <v>668</v>
      </c>
      <c r="G115" s="27"/>
      <c r="H115" s="27" t="s">
        <v>288</v>
      </c>
      <c r="I115" s="93" t="s">
        <v>287</v>
      </c>
      <c r="J115" s="16" t="s">
        <v>320</v>
      </c>
      <c r="K115" s="94">
        <v>1000000</v>
      </c>
      <c r="L115" s="104">
        <f>VLOOKUP(B115,QualitativeNotes!B:C,2,FALSE)</f>
        <v>0</v>
      </c>
      <c r="M115" s="27"/>
      <c r="N115" s="27" t="s">
        <v>288</v>
      </c>
      <c r="O115" s="93" t="s">
        <v>287</v>
      </c>
      <c r="P115" s="16" t="s">
        <v>320</v>
      </c>
      <c r="Q115" s="94">
        <v>1000000</v>
      </c>
      <c r="R115" s="104">
        <f>VLOOKUP($B115,QualitativeNotes!B:C,2,FALSE)</f>
        <v>0</v>
      </c>
      <c r="S115" s="27"/>
      <c r="T115" s="27" t="s">
        <v>288</v>
      </c>
      <c r="U115" s="93" t="s">
        <v>287</v>
      </c>
      <c r="V115" s="16" t="s">
        <v>320</v>
      </c>
      <c r="W115" s="94">
        <v>1000000</v>
      </c>
      <c r="X115" s="104">
        <f>VLOOKUP($B115,QualitativeNotes!B:C,2,FALSE)</f>
        <v>0</v>
      </c>
    </row>
    <row r="116" spans="1:24" ht="29" x14ac:dyDescent="0.35">
      <c r="A116" s="112">
        <v>43921</v>
      </c>
      <c r="B116" s="113" t="s">
        <v>522</v>
      </c>
      <c r="C116" s="114" t="s">
        <v>72</v>
      </c>
      <c r="D116" s="114" t="s">
        <v>82</v>
      </c>
      <c r="E116" s="114" t="s">
        <v>9</v>
      </c>
      <c r="F116" s="27" t="s">
        <v>668</v>
      </c>
      <c r="G116" s="27"/>
      <c r="H116" s="27" t="s">
        <v>288</v>
      </c>
      <c r="I116" s="93" t="s">
        <v>287</v>
      </c>
      <c r="J116" s="16" t="s">
        <v>319</v>
      </c>
      <c r="K116" s="94">
        <v>1000000</v>
      </c>
      <c r="L116" s="104">
        <f>VLOOKUP(B116,QualitativeNotes!B:C,2,FALSE)</f>
        <v>0</v>
      </c>
      <c r="M116" s="27"/>
      <c r="N116" s="27" t="s">
        <v>288</v>
      </c>
      <c r="O116" s="93" t="s">
        <v>287</v>
      </c>
      <c r="P116" s="16" t="s">
        <v>319</v>
      </c>
      <c r="Q116" s="94">
        <v>1000000</v>
      </c>
      <c r="R116" s="104">
        <f>VLOOKUP($B116,QualitativeNotes!B:C,2,FALSE)</f>
        <v>0</v>
      </c>
      <c r="S116" s="27"/>
      <c r="T116" s="27" t="s">
        <v>288</v>
      </c>
      <c r="U116" s="93" t="s">
        <v>287</v>
      </c>
      <c r="V116" s="16" t="s">
        <v>319</v>
      </c>
      <c r="W116" s="94">
        <v>1000000</v>
      </c>
      <c r="X116" s="104">
        <f>VLOOKUP($B116,QualitativeNotes!B:C,2,FALSE)</f>
        <v>0</v>
      </c>
    </row>
    <row r="117" spans="1:24" ht="29" x14ac:dyDescent="0.35">
      <c r="A117" s="112">
        <v>43921</v>
      </c>
      <c r="B117" s="113" t="s">
        <v>522</v>
      </c>
      <c r="C117" s="114" t="s">
        <v>72</v>
      </c>
      <c r="D117" s="114" t="s">
        <v>82</v>
      </c>
      <c r="E117" s="114" t="s">
        <v>9</v>
      </c>
      <c r="F117" s="27" t="s">
        <v>668</v>
      </c>
      <c r="G117" s="27"/>
      <c r="H117" s="27" t="s">
        <v>288</v>
      </c>
      <c r="I117" s="93" t="s">
        <v>287</v>
      </c>
      <c r="J117" s="16" t="s">
        <v>318</v>
      </c>
      <c r="K117" s="94">
        <v>1000000</v>
      </c>
      <c r="L117" s="104">
        <f>VLOOKUP(B117,QualitativeNotes!B:C,2,FALSE)</f>
        <v>0</v>
      </c>
      <c r="M117" s="27"/>
      <c r="N117" s="27" t="s">
        <v>288</v>
      </c>
      <c r="O117" s="93" t="s">
        <v>287</v>
      </c>
      <c r="P117" s="16" t="s">
        <v>318</v>
      </c>
      <c r="Q117" s="94">
        <v>1000000</v>
      </c>
      <c r="R117" s="104">
        <f>VLOOKUP($B117,QualitativeNotes!B:C,2,FALSE)</f>
        <v>0</v>
      </c>
      <c r="S117" s="27"/>
      <c r="T117" s="27" t="s">
        <v>288</v>
      </c>
      <c r="U117" s="93" t="s">
        <v>287</v>
      </c>
      <c r="V117" s="16" t="s">
        <v>318</v>
      </c>
      <c r="W117" s="94">
        <v>1000000</v>
      </c>
      <c r="X117" s="104">
        <f>VLOOKUP($B117,QualitativeNotes!B:C,2,FALSE)</f>
        <v>0</v>
      </c>
    </row>
    <row r="118" spans="1:24" ht="29" x14ac:dyDescent="0.35">
      <c r="A118" s="112">
        <v>43921</v>
      </c>
      <c r="B118" s="113" t="s">
        <v>522</v>
      </c>
      <c r="C118" s="114" t="s">
        <v>72</v>
      </c>
      <c r="D118" s="114" t="s">
        <v>82</v>
      </c>
      <c r="E118" s="114" t="s">
        <v>9</v>
      </c>
      <c r="F118" s="27" t="s">
        <v>668</v>
      </c>
      <c r="G118" s="27"/>
      <c r="H118" s="27" t="s">
        <v>288</v>
      </c>
      <c r="I118" s="93" t="s">
        <v>287</v>
      </c>
      <c r="J118" s="16" t="s">
        <v>317</v>
      </c>
      <c r="K118" s="94">
        <v>1000000</v>
      </c>
      <c r="L118" s="104">
        <f>VLOOKUP(B118,QualitativeNotes!B:C,2,FALSE)</f>
        <v>0</v>
      </c>
      <c r="M118" s="27"/>
      <c r="N118" s="27" t="s">
        <v>288</v>
      </c>
      <c r="O118" s="93" t="s">
        <v>287</v>
      </c>
      <c r="P118" s="16" t="s">
        <v>317</v>
      </c>
      <c r="Q118" s="94">
        <v>1000000</v>
      </c>
      <c r="R118" s="104">
        <f>VLOOKUP($B118,QualitativeNotes!B:C,2,FALSE)</f>
        <v>0</v>
      </c>
      <c r="S118" s="27"/>
      <c r="T118" s="27" t="s">
        <v>288</v>
      </c>
      <c r="U118" s="93" t="s">
        <v>287</v>
      </c>
      <c r="V118" s="16" t="s">
        <v>317</v>
      </c>
      <c r="W118" s="94">
        <v>1000000</v>
      </c>
      <c r="X118" s="104">
        <f>VLOOKUP($B118,QualitativeNotes!B:C,2,FALSE)</f>
        <v>0</v>
      </c>
    </row>
    <row r="119" spans="1:24" ht="29" x14ac:dyDescent="0.35">
      <c r="A119" s="112">
        <v>43921</v>
      </c>
      <c r="B119" s="113" t="s">
        <v>522</v>
      </c>
      <c r="C119" s="114" t="s">
        <v>72</v>
      </c>
      <c r="D119" s="114" t="s">
        <v>82</v>
      </c>
      <c r="E119" s="114" t="s">
        <v>9</v>
      </c>
      <c r="F119" s="27" t="s">
        <v>668</v>
      </c>
      <c r="G119" s="27"/>
      <c r="H119" s="27" t="s">
        <v>288</v>
      </c>
      <c r="I119" s="93" t="s">
        <v>287</v>
      </c>
      <c r="J119" s="16" t="s">
        <v>322</v>
      </c>
      <c r="K119" s="94">
        <f>SUM(K115,K117)</f>
        <v>2000000</v>
      </c>
      <c r="L119" s="104">
        <f>VLOOKUP(B119,QualitativeNotes!B:C,2,FALSE)</f>
        <v>0</v>
      </c>
      <c r="M119" s="27"/>
      <c r="N119" s="27" t="s">
        <v>288</v>
      </c>
      <c r="O119" s="93" t="s">
        <v>287</v>
      </c>
      <c r="P119" s="16" t="s">
        <v>322</v>
      </c>
      <c r="Q119" s="94">
        <f>SUM(Q115,Q117)</f>
        <v>2000000</v>
      </c>
      <c r="R119" s="104">
        <f>VLOOKUP($B119,QualitativeNotes!B:C,2,FALSE)</f>
        <v>0</v>
      </c>
      <c r="S119" s="27"/>
      <c r="T119" s="27" t="s">
        <v>288</v>
      </c>
      <c r="U119" s="93" t="s">
        <v>287</v>
      </c>
      <c r="V119" s="16" t="s">
        <v>322</v>
      </c>
      <c r="W119" s="94">
        <f>SUM(W115,W117)</f>
        <v>2000000</v>
      </c>
      <c r="X119" s="104">
        <f>VLOOKUP($B119,QualitativeNotes!B:C,2,FALSE)</f>
        <v>0</v>
      </c>
    </row>
    <row r="120" spans="1:24" ht="29" x14ac:dyDescent="0.35">
      <c r="A120" s="112">
        <v>43921</v>
      </c>
      <c r="B120" s="113" t="s">
        <v>522</v>
      </c>
      <c r="C120" s="114" t="s">
        <v>72</v>
      </c>
      <c r="D120" s="114" t="s">
        <v>82</v>
      </c>
      <c r="E120" s="114" t="s">
        <v>9</v>
      </c>
      <c r="F120" s="27" t="s">
        <v>668</v>
      </c>
      <c r="G120" s="27"/>
      <c r="H120" s="27" t="s">
        <v>288</v>
      </c>
      <c r="I120" s="93" t="s">
        <v>287</v>
      </c>
      <c r="J120" s="16" t="s">
        <v>321</v>
      </c>
      <c r="K120" s="94">
        <f>SUM(K116,K118)</f>
        <v>2000000</v>
      </c>
      <c r="L120" s="104">
        <f>VLOOKUP(B120,QualitativeNotes!B:C,2,FALSE)</f>
        <v>0</v>
      </c>
      <c r="M120" s="27"/>
      <c r="N120" s="27" t="s">
        <v>288</v>
      </c>
      <c r="O120" s="93" t="s">
        <v>287</v>
      </c>
      <c r="P120" s="16" t="s">
        <v>321</v>
      </c>
      <c r="Q120" s="94">
        <f>SUM(Q116,Q118)</f>
        <v>2000000</v>
      </c>
      <c r="R120" s="104">
        <f>VLOOKUP($B120,QualitativeNotes!B:C,2,FALSE)</f>
        <v>0</v>
      </c>
      <c r="S120" s="27"/>
      <c r="T120" s="27" t="s">
        <v>288</v>
      </c>
      <c r="U120" s="93" t="s">
        <v>287</v>
      </c>
      <c r="V120" s="16" t="s">
        <v>321</v>
      </c>
      <c r="W120" s="94">
        <f>SUM(W116,W118)</f>
        <v>2000000</v>
      </c>
      <c r="X120" s="104">
        <f>VLOOKUP($B120,QualitativeNotes!B:C,2,FALSE)</f>
        <v>0</v>
      </c>
    </row>
    <row r="121" spans="1:24" ht="43.5" x14ac:dyDescent="0.35">
      <c r="A121" s="112">
        <v>43921</v>
      </c>
      <c r="B121" s="113" t="s">
        <v>523</v>
      </c>
      <c r="C121" s="114" t="s">
        <v>72</v>
      </c>
      <c r="D121" s="114" t="s">
        <v>633</v>
      </c>
      <c r="E121" s="114" t="s">
        <v>9</v>
      </c>
      <c r="F121" s="27" t="s">
        <v>668</v>
      </c>
      <c r="G121" s="27"/>
      <c r="H121" s="27" t="s">
        <v>288</v>
      </c>
      <c r="I121" s="93" t="s">
        <v>287</v>
      </c>
      <c r="J121" s="16" t="s">
        <v>320</v>
      </c>
      <c r="K121" s="94">
        <v>1000000</v>
      </c>
      <c r="L121" s="104">
        <f>VLOOKUP(B121,QualitativeNotes!B:C,2,FALSE)</f>
        <v>0</v>
      </c>
      <c r="M121" s="27"/>
      <c r="N121" s="27" t="s">
        <v>288</v>
      </c>
      <c r="O121" s="93" t="s">
        <v>287</v>
      </c>
      <c r="P121" s="16" t="s">
        <v>320</v>
      </c>
      <c r="Q121" s="94">
        <v>1000000</v>
      </c>
      <c r="R121" s="104">
        <f>VLOOKUP($B121,QualitativeNotes!B:C,2,FALSE)</f>
        <v>0</v>
      </c>
      <c r="S121" s="27"/>
      <c r="T121" s="27" t="s">
        <v>288</v>
      </c>
      <c r="U121" s="93" t="s">
        <v>287</v>
      </c>
      <c r="V121" s="16" t="s">
        <v>320</v>
      </c>
      <c r="W121" s="94">
        <v>1000000</v>
      </c>
      <c r="X121" s="104">
        <f>VLOOKUP($B121,QualitativeNotes!B:C,2,FALSE)</f>
        <v>0</v>
      </c>
    </row>
    <row r="122" spans="1:24" ht="43.5" x14ac:dyDescent="0.35">
      <c r="A122" s="112">
        <v>43921</v>
      </c>
      <c r="B122" s="113" t="s">
        <v>523</v>
      </c>
      <c r="C122" s="114" t="s">
        <v>72</v>
      </c>
      <c r="D122" s="114" t="s">
        <v>633</v>
      </c>
      <c r="E122" s="114" t="s">
        <v>9</v>
      </c>
      <c r="F122" s="27" t="s">
        <v>668</v>
      </c>
      <c r="G122" s="27"/>
      <c r="H122" s="27" t="s">
        <v>288</v>
      </c>
      <c r="I122" s="93" t="s">
        <v>287</v>
      </c>
      <c r="J122" s="16" t="s">
        <v>319</v>
      </c>
      <c r="K122" s="94">
        <v>1000000</v>
      </c>
      <c r="L122" s="104">
        <f>VLOOKUP(B122,QualitativeNotes!B:C,2,FALSE)</f>
        <v>0</v>
      </c>
      <c r="M122" s="27"/>
      <c r="N122" s="27" t="s">
        <v>288</v>
      </c>
      <c r="O122" s="93" t="s">
        <v>287</v>
      </c>
      <c r="P122" s="16" t="s">
        <v>319</v>
      </c>
      <c r="Q122" s="94">
        <v>1000000</v>
      </c>
      <c r="R122" s="104">
        <f>VLOOKUP($B122,QualitativeNotes!B:C,2,FALSE)</f>
        <v>0</v>
      </c>
      <c r="S122" s="27"/>
      <c r="T122" s="27" t="s">
        <v>288</v>
      </c>
      <c r="U122" s="93" t="s">
        <v>287</v>
      </c>
      <c r="V122" s="16" t="s">
        <v>319</v>
      </c>
      <c r="W122" s="94">
        <v>1000000</v>
      </c>
      <c r="X122" s="104">
        <f>VLOOKUP($B122,QualitativeNotes!B:C,2,FALSE)</f>
        <v>0</v>
      </c>
    </row>
    <row r="123" spans="1:24" ht="43.5" x14ac:dyDescent="0.35">
      <c r="A123" s="112">
        <v>43921</v>
      </c>
      <c r="B123" s="113" t="s">
        <v>523</v>
      </c>
      <c r="C123" s="114" t="s">
        <v>72</v>
      </c>
      <c r="D123" s="114" t="s">
        <v>633</v>
      </c>
      <c r="E123" s="114" t="s">
        <v>9</v>
      </c>
      <c r="F123" s="27" t="s">
        <v>668</v>
      </c>
      <c r="G123" s="27"/>
      <c r="H123" s="27" t="s">
        <v>288</v>
      </c>
      <c r="I123" s="93" t="s">
        <v>287</v>
      </c>
      <c r="J123" s="16" t="s">
        <v>318</v>
      </c>
      <c r="K123" s="94">
        <v>1000000</v>
      </c>
      <c r="L123" s="104">
        <f>VLOOKUP(B123,QualitativeNotes!B:C,2,FALSE)</f>
        <v>0</v>
      </c>
      <c r="M123" s="27"/>
      <c r="N123" s="27" t="s">
        <v>288</v>
      </c>
      <c r="O123" s="93" t="s">
        <v>287</v>
      </c>
      <c r="P123" s="16" t="s">
        <v>318</v>
      </c>
      <c r="Q123" s="94">
        <v>1000000</v>
      </c>
      <c r="R123" s="104">
        <f>VLOOKUP($B123,QualitativeNotes!B:C,2,FALSE)</f>
        <v>0</v>
      </c>
      <c r="S123" s="27"/>
      <c r="T123" s="27" t="s">
        <v>288</v>
      </c>
      <c r="U123" s="93" t="s">
        <v>287</v>
      </c>
      <c r="V123" s="16" t="s">
        <v>318</v>
      </c>
      <c r="W123" s="94">
        <v>1000000</v>
      </c>
      <c r="X123" s="104">
        <f>VLOOKUP($B123,QualitativeNotes!B:C,2,FALSE)</f>
        <v>0</v>
      </c>
    </row>
    <row r="124" spans="1:24" ht="43.5" x14ac:dyDescent="0.35">
      <c r="A124" s="112">
        <v>43921</v>
      </c>
      <c r="B124" s="113" t="s">
        <v>523</v>
      </c>
      <c r="C124" s="114" t="s">
        <v>72</v>
      </c>
      <c r="D124" s="114" t="s">
        <v>633</v>
      </c>
      <c r="E124" s="114" t="s">
        <v>9</v>
      </c>
      <c r="F124" s="27" t="s">
        <v>668</v>
      </c>
      <c r="G124" s="27"/>
      <c r="H124" s="27" t="s">
        <v>288</v>
      </c>
      <c r="I124" s="93" t="s">
        <v>287</v>
      </c>
      <c r="J124" s="16" t="s">
        <v>317</v>
      </c>
      <c r="K124" s="94">
        <v>1000000</v>
      </c>
      <c r="L124" s="104">
        <f>VLOOKUP(B124,QualitativeNotes!B:C,2,FALSE)</f>
        <v>0</v>
      </c>
      <c r="M124" s="27"/>
      <c r="N124" s="27" t="s">
        <v>288</v>
      </c>
      <c r="O124" s="93" t="s">
        <v>287</v>
      </c>
      <c r="P124" s="16" t="s">
        <v>317</v>
      </c>
      <c r="Q124" s="94">
        <v>1000000</v>
      </c>
      <c r="R124" s="104">
        <f>VLOOKUP($B124,QualitativeNotes!B:C,2,FALSE)</f>
        <v>0</v>
      </c>
      <c r="S124" s="27"/>
      <c r="T124" s="27" t="s">
        <v>288</v>
      </c>
      <c r="U124" s="93" t="s">
        <v>287</v>
      </c>
      <c r="V124" s="16" t="s">
        <v>317</v>
      </c>
      <c r="W124" s="94">
        <v>1000000</v>
      </c>
      <c r="X124" s="104">
        <f>VLOOKUP($B124,QualitativeNotes!B:C,2,FALSE)</f>
        <v>0</v>
      </c>
    </row>
    <row r="125" spans="1:24" ht="43.5" x14ac:dyDescent="0.35">
      <c r="A125" s="112">
        <v>43921</v>
      </c>
      <c r="B125" s="113" t="s">
        <v>523</v>
      </c>
      <c r="C125" s="114" t="s">
        <v>72</v>
      </c>
      <c r="D125" s="114" t="s">
        <v>633</v>
      </c>
      <c r="E125" s="114" t="s">
        <v>9</v>
      </c>
      <c r="F125" s="27" t="s">
        <v>668</v>
      </c>
      <c r="G125" s="27"/>
      <c r="H125" s="27" t="s">
        <v>288</v>
      </c>
      <c r="I125" s="93" t="s">
        <v>287</v>
      </c>
      <c r="J125" s="16" t="s">
        <v>322</v>
      </c>
      <c r="K125" s="94">
        <f>SUM(K121,K123)</f>
        <v>2000000</v>
      </c>
      <c r="L125" s="104">
        <f>VLOOKUP(B125,QualitativeNotes!B:C,2,FALSE)</f>
        <v>0</v>
      </c>
      <c r="M125" s="27"/>
      <c r="N125" s="27" t="s">
        <v>288</v>
      </c>
      <c r="O125" s="93" t="s">
        <v>287</v>
      </c>
      <c r="P125" s="16" t="s">
        <v>322</v>
      </c>
      <c r="Q125" s="94">
        <f>SUM(Q121,Q123)</f>
        <v>2000000</v>
      </c>
      <c r="R125" s="104">
        <f>VLOOKUP($B125,QualitativeNotes!B:C,2,FALSE)</f>
        <v>0</v>
      </c>
      <c r="S125" s="27"/>
      <c r="T125" s="27" t="s">
        <v>288</v>
      </c>
      <c r="U125" s="93" t="s">
        <v>287</v>
      </c>
      <c r="V125" s="16" t="s">
        <v>322</v>
      </c>
      <c r="W125" s="94">
        <f>SUM(W121,W123)</f>
        <v>2000000</v>
      </c>
      <c r="X125" s="104">
        <f>VLOOKUP($B125,QualitativeNotes!B:C,2,FALSE)</f>
        <v>0</v>
      </c>
    </row>
    <row r="126" spans="1:24" ht="43.5" x14ac:dyDescent="0.35">
      <c r="A126" s="112">
        <v>43921</v>
      </c>
      <c r="B126" s="113" t="s">
        <v>523</v>
      </c>
      <c r="C126" s="114" t="s">
        <v>72</v>
      </c>
      <c r="D126" s="114" t="s">
        <v>633</v>
      </c>
      <c r="E126" s="114" t="s">
        <v>9</v>
      </c>
      <c r="F126" s="27" t="s">
        <v>668</v>
      </c>
      <c r="G126" s="27"/>
      <c r="H126" s="27" t="s">
        <v>288</v>
      </c>
      <c r="I126" s="93" t="s">
        <v>287</v>
      </c>
      <c r="J126" s="16" t="s">
        <v>321</v>
      </c>
      <c r="K126" s="94">
        <f>SUM(K122,K124)</f>
        <v>2000000</v>
      </c>
      <c r="L126" s="104">
        <f>VLOOKUP(B126,QualitativeNotes!B:C,2,FALSE)</f>
        <v>0</v>
      </c>
      <c r="M126" s="27"/>
      <c r="N126" s="27" t="s">
        <v>288</v>
      </c>
      <c r="O126" s="93" t="s">
        <v>287</v>
      </c>
      <c r="P126" s="16" t="s">
        <v>321</v>
      </c>
      <c r="Q126" s="94">
        <f>SUM(Q122,Q124)</f>
        <v>2000000</v>
      </c>
      <c r="R126" s="104">
        <f>VLOOKUP($B126,QualitativeNotes!B:C,2,FALSE)</f>
        <v>0</v>
      </c>
      <c r="S126" s="27"/>
      <c r="T126" s="27" t="s">
        <v>288</v>
      </c>
      <c r="U126" s="93" t="s">
        <v>287</v>
      </c>
      <c r="V126" s="16" t="s">
        <v>321</v>
      </c>
      <c r="W126" s="94">
        <f>SUM(W122,W124)</f>
        <v>2000000</v>
      </c>
      <c r="X126" s="104">
        <f>VLOOKUP($B126,QualitativeNotes!B:C,2,FALSE)</f>
        <v>0</v>
      </c>
    </row>
    <row r="127" spans="1:24" ht="43.5" x14ac:dyDescent="0.35">
      <c r="A127" s="112">
        <v>43921</v>
      </c>
      <c r="B127" s="113" t="s">
        <v>524</v>
      </c>
      <c r="C127" s="114" t="s">
        <v>72</v>
      </c>
      <c r="D127" s="114" t="s">
        <v>634</v>
      </c>
      <c r="E127" s="114" t="s">
        <v>9</v>
      </c>
      <c r="F127" s="27" t="s">
        <v>668</v>
      </c>
      <c r="G127" s="27"/>
      <c r="H127" s="27" t="s">
        <v>288</v>
      </c>
      <c r="I127" s="93" t="s">
        <v>287</v>
      </c>
      <c r="J127" s="16" t="s">
        <v>320</v>
      </c>
      <c r="K127" s="94">
        <v>1000000</v>
      </c>
      <c r="L127" s="104">
        <f>VLOOKUP(B127,QualitativeNotes!B:C,2,FALSE)</f>
        <v>0</v>
      </c>
      <c r="M127" s="27"/>
      <c r="N127" s="27" t="s">
        <v>288</v>
      </c>
      <c r="O127" s="93" t="s">
        <v>287</v>
      </c>
      <c r="P127" s="16" t="s">
        <v>320</v>
      </c>
      <c r="Q127" s="94">
        <v>1000000</v>
      </c>
      <c r="R127" s="104">
        <f>VLOOKUP($B127,QualitativeNotes!B:C,2,FALSE)</f>
        <v>0</v>
      </c>
      <c r="S127" s="27"/>
      <c r="T127" s="27" t="s">
        <v>288</v>
      </c>
      <c r="U127" s="93" t="s">
        <v>287</v>
      </c>
      <c r="V127" s="16" t="s">
        <v>320</v>
      </c>
      <c r="W127" s="94">
        <v>1000000</v>
      </c>
      <c r="X127" s="104">
        <f>VLOOKUP($B127,QualitativeNotes!B:C,2,FALSE)</f>
        <v>0</v>
      </c>
    </row>
    <row r="128" spans="1:24" ht="43.5" x14ac:dyDescent="0.35">
      <c r="A128" s="112">
        <v>43921</v>
      </c>
      <c r="B128" s="113" t="s">
        <v>524</v>
      </c>
      <c r="C128" s="114" t="s">
        <v>72</v>
      </c>
      <c r="D128" s="114" t="s">
        <v>634</v>
      </c>
      <c r="E128" s="114" t="s">
        <v>9</v>
      </c>
      <c r="F128" s="27" t="s">
        <v>668</v>
      </c>
      <c r="G128" s="27"/>
      <c r="H128" s="27" t="s">
        <v>288</v>
      </c>
      <c r="I128" s="93" t="s">
        <v>287</v>
      </c>
      <c r="J128" s="16" t="s">
        <v>319</v>
      </c>
      <c r="K128" s="94">
        <v>1000000</v>
      </c>
      <c r="L128" s="104">
        <f>VLOOKUP(B128,QualitativeNotes!B:C,2,FALSE)</f>
        <v>0</v>
      </c>
      <c r="M128" s="27"/>
      <c r="N128" s="27" t="s">
        <v>288</v>
      </c>
      <c r="O128" s="93" t="s">
        <v>287</v>
      </c>
      <c r="P128" s="16" t="s">
        <v>319</v>
      </c>
      <c r="Q128" s="94">
        <v>1000000</v>
      </c>
      <c r="R128" s="104">
        <f>VLOOKUP($B128,QualitativeNotes!B:C,2,FALSE)</f>
        <v>0</v>
      </c>
      <c r="S128" s="27"/>
      <c r="T128" s="27" t="s">
        <v>288</v>
      </c>
      <c r="U128" s="93" t="s">
        <v>287</v>
      </c>
      <c r="V128" s="16" t="s">
        <v>319</v>
      </c>
      <c r="W128" s="94">
        <v>1000000</v>
      </c>
      <c r="X128" s="104">
        <f>VLOOKUP($B128,QualitativeNotes!B:C,2,FALSE)</f>
        <v>0</v>
      </c>
    </row>
    <row r="129" spans="1:24" ht="43.5" x14ac:dyDescent="0.35">
      <c r="A129" s="112">
        <v>43921</v>
      </c>
      <c r="B129" s="113" t="s">
        <v>524</v>
      </c>
      <c r="C129" s="114" t="s">
        <v>72</v>
      </c>
      <c r="D129" s="114" t="s">
        <v>634</v>
      </c>
      <c r="E129" s="114" t="s">
        <v>9</v>
      </c>
      <c r="F129" s="27" t="s">
        <v>668</v>
      </c>
      <c r="G129" s="27"/>
      <c r="H129" s="27" t="s">
        <v>288</v>
      </c>
      <c r="I129" s="93" t="s">
        <v>287</v>
      </c>
      <c r="J129" s="16" t="s">
        <v>318</v>
      </c>
      <c r="K129" s="94">
        <v>1000000</v>
      </c>
      <c r="L129" s="104">
        <f>VLOOKUP(B129,QualitativeNotes!B:C,2,FALSE)</f>
        <v>0</v>
      </c>
      <c r="M129" s="27"/>
      <c r="N129" s="27" t="s">
        <v>288</v>
      </c>
      <c r="O129" s="93" t="s">
        <v>287</v>
      </c>
      <c r="P129" s="16" t="s">
        <v>318</v>
      </c>
      <c r="Q129" s="94">
        <v>1000000</v>
      </c>
      <c r="R129" s="104">
        <f>VLOOKUP($B129,QualitativeNotes!B:C,2,FALSE)</f>
        <v>0</v>
      </c>
      <c r="S129" s="27"/>
      <c r="T129" s="27" t="s">
        <v>288</v>
      </c>
      <c r="U129" s="93" t="s">
        <v>287</v>
      </c>
      <c r="V129" s="16" t="s">
        <v>318</v>
      </c>
      <c r="W129" s="94">
        <v>1000000</v>
      </c>
      <c r="X129" s="104">
        <f>VLOOKUP($B129,QualitativeNotes!B:C,2,FALSE)</f>
        <v>0</v>
      </c>
    </row>
    <row r="130" spans="1:24" ht="43.5" x14ac:dyDescent="0.35">
      <c r="A130" s="112">
        <v>43921</v>
      </c>
      <c r="B130" s="113" t="s">
        <v>524</v>
      </c>
      <c r="C130" s="114" t="s">
        <v>72</v>
      </c>
      <c r="D130" s="114" t="s">
        <v>634</v>
      </c>
      <c r="E130" s="114" t="s">
        <v>9</v>
      </c>
      <c r="F130" s="27" t="s">
        <v>668</v>
      </c>
      <c r="G130" s="27"/>
      <c r="H130" s="27" t="s">
        <v>288</v>
      </c>
      <c r="I130" s="93" t="s">
        <v>287</v>
      </c>
      <c r="J130" s="16" t="s">
        <v>317</v>
      </c>
      <c r="K130" s="94">
        <v>1000000</v>
      </c>
      <c r="L130" s="104">
        <f>VLOOKUP(B130,QualitativeNotes!B:C,2,FALSE)</f>
        <v>0</v>
      </c>
      <c r="M130" s="27"/>
      <c r="N130" s="27" t="s">
        <v>288</v>
      </c>
      <c r="O130" s="93" t="s">
        <v>287</v>
      </c>
      <c r="P130" s="16" t="s">
        <v>317</v>
      </c>
      <c r="Q130" s="94">
        <v>1000000</v>
      </c>
      <c r="R130" s="104">
        <f>VLOOKUP($B130,QualitativeNotes!B:C,2,FALSE)</f>
        <v>0</v>
      </c>
      <c r="S130" s="27"/>
      <c r="T130" s="27" t="s">
        <v>288</v>
      </c>
      <c r="U130" s="93" t="s">
        <v>287</v>
      </c>
      <c r="V130" s="16" t="s">
        <v>317</v>
      </c>
      <c r="W130" s="94">
        <v>1000000</v>
      </c>
      <c r="X130" s="104">
        <f>VLOOKUP($B130,QualitativeNotes!B:C,2,FALSE)</f>
        <v>0</v>
      </c>
    </row>
    <row r="131" spans="1:24" ht="43.5" x14ac:dyDescent="0.35">
      <c r="A131" s="112">
        <v>43921</v>
      </c>
      <c r="B131" s="113" t="s">
        <v>524</v>
      </c>
      <c r="C131" s="114" t="s">
        <v>72</v>
      </c>
      <c r="D131" s="114" t="s">
        <v>634</v>
      </c>
      <c r="E131" s="114" t="s">
        <v>9</v>
      </c>
      <c r="F131" s="27" t="s">
        <v>668</v>
      </c>
      <c r="G131" s="27"/>
      <c r="H131" s="27" t="s">
        <v>288</v>
      </c>
      <c r="I131" s="93" t="s">
        <v>287</v>
      </c>
      <c r="J131" s="16" t="s">
        <v>322</v>
      </c>
      <c r="K131" s="94">
        <f>SUM(K127,K129)</f>
        <v>2000000</v>
      </c>
      <c r="L131" s="104">
        <f>VLOOKUP(B131,QualitativeNotes!B:C,2,FALSE)</f>
        <v>0</v>
      </c>
      <c r="M131" s="27"/>
      <c r="N131" s="27" t="s">
        <v>288</v>
      </c>
      <c r="O131" s="93" t="s">
        <v>287</v>
      </c>
      <c r="P131" s="16" t="s">
        <v>322</v>
      </c>
      <c r="Q131" s="94">
        <f>SUM(Q127,Q129)</f>
        <v>2000000</v>
      </c>
      <c r="R131" s="104">
        <f>VLOOKUP($B131,QualitativeNotes!B:C,2,FALSE)</f>
        <v>0</v>
      </c>
      <c r="S131" s="27"/>
      <c r="T131" s="27" t="s">
        <v>288</v>
      </c>
      <c r="U131" s="93" t="s">
        <v>287</v>
      </c>
      <c r="V131" s="16" t="s">
        <v>322</v>
      </c>
      <c r="W131" s="94">
        <f>SUM(W127,W129)</f>
        <v>2000000</v>
      </c>
      <c r="X131" s="104">
        <f>VLOOKUP($B131,QualitativeNotes!B:C,2,FALSE)</f>
        <v>0</v>
      </c>
    </row>
    <row r="132" spans="1:24" ht="43.5" x14ac:dyDescent="0.35">
      <c r="A132" s="112">
        <v>43921</v>
      </c>
      <c r="B132" s="113" t="s">
        <v>524</v>
      </c>
      <c r="C132" s="114" t="s">
        <v>72</v>
      </c>
      <c r="D132" s="114" t="s">
        <v>634</v>
      </c>
      <c r="E132" s="114" t="s">
        <v>9</v>
      </c>
      <c r="F132" s="27" t="s">
        <v>668</v>
      </c>
      <c r="G132" s="27"/>
      <c r="H132" s="27" t="s">
        <v>288</v>
      </c>
      <c r="I132" s="93" t="s">
        <v>287</v>
      </c>
      <c r="J132" s="16" t="s">
        <v>321</v>
      </c>
      <c r="K132" s="94">
        <f>SUM(K128,K130)</f>
        <v>2000000</v>
      </c>
      <c r="L132" s="104">
        <f>VLOOKUP(B132,QualitativeNotes!B:C,2,FALSE)</f>
        <v>0</v>
      </c>
      <c r="M132" s="27"/>
      <c r="N132" s="27" t="s">
        <v>288</v>
      </c>
      <c r="O132" s="93" t="s">
        <v>287</v>
      </c>
      <c r="P132" s="16" t="s">
        <v>321</v>
      </c>
      <c r="Q132" s="94">
        <f>SUM(Q128,Q130)</f>
        <v>2000000</v>
      </c>
      <c r="R132" s="104">
        <f>VLOOKUP($B132,QualitativeNotes!B:C,2,FALSE)</f>
        <v>0</v>
      </c>
      <c r="S132" s="27"/>
      <c r="T132" s="27" t="s">
        <v>288</v>
      </c>
      <c r="U132" s="93" t="s">
        <v>287</v>
      </c>
      <c r="V132" s="16" t="s">
        <v>321</v>
      </c>
      <c r="W132" s="94">
        <f>SUM(W128,W130)</f>
        <v>2000000</v>
      </c>
      <c r="X132" s="104">
        <f>VLOOKUP($B132,QualitativeNotes!B:C,2,FALSE)</f>
        <v>0</v>
      </c>
    </row>
    <row r="133" spans="1:24" ht="29" x14ac:dyDescent="0.35">
      <c r="A133" s="112">
        <v>43921</v>
      </c>
      <c r="B133" s="113" t="s">
        <v>525</v>
      </c>
      <c r="C133" s="114" t="s">
        <v>72</v>
      </c>
      <c r="D133" s="114" t="s">
        <v>83</v>
      </c>
      <c r="E133" s="114" t="s">
        <v>9</v>
      </c>
      <c r="F133" s="27" t="s">
        <v>668</v>
      </c>
      <c r="G133" s="27"/>
      <c r="H133" s="27" t="s">
        <v>288</v>
      </c>
      <c r="I133" s="93" t="s">
        <v>287</v>
      </c>
      <c r="J133" s="16" t="s">
        <v>320</v>
      </c>
      <c r="K133" s="94">
        <v>1000000</v>
      </c>
      <c r="L133" s="104">
        <f>VLOOKUP(B133,QualitativeNotes!B:C,2,FALSE)</f>
        <v>0</v>
      </c>
      <c r="M133" s="27"/>
      <c r="N133" s="27" t="s">
        <v>288</v>
      </c>
      <c r="O133" s="93" t="s">
        <v>287</v>
      </c>
      <c r="P133" s="16" t="s">
        <v>320</v>
      </c>
      <c r="Q133" s="94">
        <v>1000000</v>
      </c>
      <c r="R133" s="104">
        <f>VLOOKUP($B133,QualitativeNotes!B:C,2,FALSE)</f>
        <v>0</v>
      </c>
      <c r="S133" s="27"/>
      <c r="T133" s="27" t="s">
        <v>288</v>
      </c>
      <c r="U133" s="93" t="s">
        <v>287</v>
      </c>
      <c r="V133" s="16" t="s">
        <v>320</v>
      </c>
      <c r="W133" s="94">
        <v>1000000</v>
      </c>
      <c r="X133" s="104">
        <f>VLOOKUP($B133,QualitativeNotes!B:C,2,FALSE)</f>
        <v>0</v>
      </c>
    </row>
    <row r="134" spans="1:24" ht="29" x14ac:dyDescent="0.35">
      <c r="A134" s="112">
        <v>43921</v>
      </c>
      <c r="B134" s="113" t="s">
        <v>525</v>
      </c>
      <c r="C134" s="114" t="s">
        <v>72</v>
      </c>
      <c r="D134" s="114" t="s">
        <v>83</v>
      </c>
      <c r="E134" s="114" t="s">
        <v>9</v>
      </c>
      <c r="F134" s="27" t="s">
        <v>668</v>
      </c>
      <c r="G134" s="27"/>
      <c r="H134" s="27" t="s">
        <v>288</v>
      </c>
      <c r="I134" s="93" t="s">
        <v>287</v>
      </c>
      <c r="J134" s="16" t="s">
        <v>319</v>
      </c>
      <c r="K134" s="94">
        <v>1000000</v>
      </c>
      <c r="L134" s="104">
        <f>VLOOKUP(B134,QualitativeNotes!B:C,2,FALSE)</f>
        <v>0</v>
      </c>
      <c r="M134" s="27"/>
      <c r="N134" s="27" t="s">
        <v>288</v>
      </c>
      <c r="O134" s="93" t="s">
        <v>287</v>
      </c>
      <c r="P134" s="16" t="s">
        <v>319</v>
      </c>
      <c r="Q134" s="94">
        <v>1000000</v>
      </c>
      <c r="R134" s="104">
        <f>VLOOKUP($B134,QualitativeNotes!B:C,2,FALSE)</f>
        <v>0</v>
      </c>
      <c r="S134" s="27"/>
      <c r="T134" s="27" t="s">
        <v>288</v>
      </c>
      <c r="U134" s="93" t="s">
        <v>287</v>
      </c>
      <c r="V134" s="16" t="s">
        <v>319</v>
      </c>
      <c r="W134" s="94">
        <v>1000000</v>
      </c>
      <c r="X134" s="104">
        <f>VLOOKUP($B134,QualitativeNotes!B:C,2,FALSE)</f>
        <v>0</v>
      </c>
    </row>
    <row r="135" spans="1:24" ht="29" x14ac:dyDescent="0.35">
      <c r="A135" s="112">
        <v>43921</v>
      </c>
      <c r="B135" s="113" t="s">
        <v>525</v>
      </c>
      <c r="C135" s="114" t="s">
        <v>72</v>
      </c>
      <c r="D135" s="114" t="s">
        <v>83</v>
      </c>
      <c r="E135" s="114" t="s">
        <v>9</v>
      </c>
      <c r="F135" s="27" t="s">
        <v>668</v>
      </c>
      <c r="G135" s="27"/>
      <c r="H135" s="27" t="s">
        <v>288</v>
      </c>
      <c r="I135" s="93" t="s">
        <v>287</v>
      </c>
      <c r="J135" s="16" t="s">
        <v>318</v>
      </c>
      <c r="K135" s="94">
        <v>1000000</v>
      </c>
      <c r="L135" s="104">
        <f>VLOOKUP(B135,QualitativeNotes!B:C,2,FALSE)</f>
        <v>0</v>
      </c>
      <c r="M135" s="27"/>
      <c r="N135" s="27" t="s">
        <v>288</v>
      </c>
      <c r="O135" s="93" t="s">
        <v>287</v>
      </c>
      <c r="P135" s="16" t="s">
        <v>318</v>
      </c>
      <c r="Q135" s="94">
        <v>1000000</v>
      </c>
      <c r="R135" s="104">
        <f>VLOOKUP($B135,QualitativeNotes!B:C,2,FALSE)</f>
        <v>0</v>
      </c>
      <c r="S135" s="27"/>
      <c r="T135" s="27" t="s">
        <v>288</v>
      </c>
      <c r="U135" s="93" t="s">
        <v>287</v>
      </c>
      <c r="V135" s="16" t="s">
        <v>318</v>
      </c>
      <c r="W135" s="94">
        <v>1000000</v>
      </c>
      <c r="X135" s="104">
        <f>VLOOKUP($B135,QualitativeNotes!B:C,2,FALSE)</f>
        <v>0</v>
      </c>
    </row>
    <row r="136" spans="1:24" ht="29" x14ac:dyDescent="0.35">
      <c r="A136" s="112">
        <v>43921</v>
      </c>
      <c r="B136" s="113" t="s">
        <v>525</v>
      </c>
      <c r="C136" s="114" t="s">
        <v>72</v>
      </c>
      <c r="D136" s="114" t="s">
        <v>83</v>
      </c>
      <c r="E136" s="114" t="s">
        <v>9</v>
      </c>
      <c r="F136" s="27" t="s">
        <v>668</v>
      </c>
      <c r="G136" s="27"/>
      <c r="H136" s="27" t="s">
        <v>288</v>
      </c>
      <c r="I136" s="93" t="s">
        <v>287</v>
      </c>
      <c r="J136" s="16" t="s">
        <v>317</v>
      </c>
      <c r="K136" s="94">
        <v>1000000</v>
      </c>
      <c r="L136" s="104">
        <f>VLOOKUP(B136,QualitativeNotes!B:C,2,FALSE)</f>
        <v>0</v>
      </c>
      <c r="M136" s="27"/>
      <c r="N136" s="27" t="s">
        <v>288</v>
      </c>
      <c r="O136" s="93" t="s">
        <v>287</v>
      </c>
      <c r="P136" s="16" t="s">
        <v>317</v>
      </c>
      <c r="Q136" s="94">
        <v>1000000</v>
      </c>
      <c r="R136" s="104">
        <f>VLOOKUP($B136,QualitativeNotes!B:C,2,FALSE)</f>
        <v>0</v>
      </c>
      <c r="S136" s="27"/>
      <c r="T136" s="27" t="s">
        <v>288</v>
      </c>
      <c r="U136" s="93" t="s">
        <v>287</v>
      </c>
      <c r="V136" s="16" t="s">
        <v>317</v>
      </c>
      <c r="W136" s="94">
        <v>1000000</v>
      </c>
      <c r="X136" s="104">
        <f>VLOOKUP($B136,QualitativeNotes!B:C,2,FALSE)</f>
        <v>0</v>
      </c>
    </row>
    <row r="137" spans="1:24" ht="29" x14ac:dyDescent="0.35">
      <c r="A137" s="112">
        <v>43921</v>
      </c>
      <c r="B137" s="113" t="s">
        <v>525</v>
      </c>
      <c r="C137" s="114" t="s">
        <v>72</v>
      </c>
      <c r="D137" s="114" t="s">
        <v>83</v>
      </c>
      <c r="E137" s="114" t="s">
        <v>9</v>
      </c>
      <c r="F137" s="27" t="s">
        <v>668</v>
      </c>
      <c r="G137" s="27"/>
      <c r="H137" s="27" t="s">
        <v>288</v>
      </c>
      <c r="I137" s="93" t="s">
        <v>287</v>
      </c>
      <c r="J137" s="16" t="s">
        <v>322</v>
      </c>
      <c r="K137" s="94">
        <f>SUM(K133,K135)</f>
        <v>2000000</v>
      </c>
      <c r="L137" s="104">
        <f>VLOOKUP(B137,QualitativeNotes!B:C,2,FALSE)</f>
        <v>0</v>
      </c>
      <c r="M137" s="27"/>
      <c r="N137" s="27" t="s">
        <v>288</v>
      </c>
      <c r="O137" s="93" t="s">
        <v>287</v>
      </c>
      <c r="P137" s="16" t="s">
        <v>322</v>
      </c>
      <c r="Q137" s="94">
        <f>SUM(Q133,Q135)</f>
        <v>2000000</v>
      </c>
      <c r="R137" s="104">
        <f>VLOOKUP($B137,QualitativeNotes!B:C,2,FALSE)</f>
        <v>0</v>
      </c>
      <c r="S137" s="27"/>
      <c r="T137" s="27" t="s">
        <v>288</v>
      </c>
      <c r="U137" s="93" t="s">
        <v>287</v>
      </c>
      <c r="V137" s="16" t="s">
        <v>322</v>
      </c>
      <c r="W137" s="94">
        <f>SUM(W133,W135)</f>
        <v>2000000</v>
      </c>
      <c r="X137" s="104">
        <f>VLOOKUP($B137,QualitativeNotes!B:C,2,FALSE)</f>
        <v>0</v>
      </c>
    </row>
    <row r="138" spans="1:24" ht="29" x14ac:dyDescent="0.35">
      <c r="A138" s="112">
        <v>43921</v>
      </c>
      <c r="B138" s="113" t="s">
        <v>525</v>
      </c>
      <c r="C138" s="114" t="s">
        <v>72</v>
      </c>
      <c r="D138" s="114" t="s">
        <v>83</v>
      </c>
      <c r="E138" s="114" t="s">
        <v>9</v>
      </c>
      <c r="F138" s="27" t="s">
        <v>668</v>
      </c>
      <c r="G138" s="27"/>
      <c r="H138" s="27" t="s">
        <v>288</v>
      </c>
      <c r="I138" s="93" t="s">
        <v>287</v>
      </c>
      <c r="J138" s="16" t="s">
        <v>321</v>
      </c>
      <c r="K138" s="94">
        <f>SUM(K134,K136)</f>
        <v>2000000</v>
      </c>
      <c r="L138" s="104">
        <f>VLOOKUP(B138,QualitativeNotes!B:C,2,FALSE)</f>
        <v>0</v>
      </c>
      <c r="M138" s="27"/>
      <c r="N138" s="27" t="s">
        <v>288</v>
      </c>
      <c r="O138" s="93" t="s">
        <v>287</v>
      </c>
      <c r="P138" s="16" t="s">
        <v>321</v>
      </c>
      <c r="Q138" s="94">
        <f>SUM(Q134,Q136)</f>
        <v>2000000</v>
      </c>
      <c r="R138" s="104">
        <f>VLOOKUP($B138,QualitativeNotes!B:C,2,FALSE)</f>
        <v>0</v>
      </c>
      <c r="S138" s="27"/>
      <c r="T138" s="27" t="s">
        <v>288</v>
      </c>
      <c r="U138" s="93" t="s">
        <v>287</v>
      </c>
      <c r="V138" s="16" t="s">
        <v>321</v>
      </c>
      <c r="W138" s="94">
        <f>SUM(W134,W136)</f>
        <v>2000000</v>
      </c>
      <c r="X138" s="104">
        <f>VLOOKUP($B138,QualitativeNotes!B:C,2,FALSE)</f>
        <v>0</v>
      </c>
    </row>
    <row r="139" spans="1:24" ht="29" x14ac:dyDescent="0.35">
      <c r="A139" s="112">
        <v>43921</v>
      </c>
      <c r="B139" s="113" t="s">
        <v>526</v>
      </c>
      <c r="C139" s="114" t="s">
        <v>72</v>
      </c>
      <c r="D139" s="114" t="s">
        <v>84</v>
      </c>
      <c r="E139" s="114" t="s">
        <v>9</v>
      </c>
      <c r="F139" s="27" t="s">
        <v>668</v>
      </c>
      <c r="G139" s="27"/>
      <c r="H139" s="27" t="s">
        <v>288</v>
      </c>
      <c r="I139" s="93" t="s">
        <v>287</v>
      </c>
      <c r="J139" s="16" t="s">
        <v>320</v>
      </c>
      <c r="K139" s="94">
        <v>1000000</v>
      </c>
      <c r="L139" s="104">
        <f>VLOOKUP(B139,QualitativeNotes!B:C,2,FALSE)</f>
        <v>0</v>
      </c>
      <c r="M139" s="27"/>
      <c r="N139" s="27" t="s">
        <v>288</v>
      </c>
      <c r="O139" s="93" t="s">
        <v>287</v>
      </c>
      <c r="P139" s="16" t="s">
        <v>320</v>
      </c>
      <c r="Q139" s="94">
        <v>1000000</v>
      </c>
      <c r="R139" s="104">
        <f>VLOOKUP($B139,QualitativeNotes!B:C,2,FALSE)</f>
        <v>0</v>
      </c>
      <c r="S139" s="27"/>
      <c r="T139" s="27" t="s">
        <v>288</v>
      </c>
      <c r="U139" s="93" t="s">
        <v>287</v>
      </c>
      <c r="V139" s="16" t="s">
        <v>320</v>
      </c>
      <c r="W139" s="94">
        <v>1000000</v>
      </c>
      <c r="X139" s="104">
        <f>VLOOKUP($B139,QualitativeNotes!B:C,2,FALSE)</f>
        <v>0</v>
      </c>
    </row>
    <row r="140" spans="1:24" ht="29" x14ac:dyDescent="0.35">
      <c r="A140" s="112">
        <v>43921</v>
      </c>
      <c r="B140" s="113" t="s">
        <v>526</v>
      </c>
      <c r="C140" s="114" t="s">
        <v>72</v>
      </c>
      <c r="D140" s="114" t="s">
        <v>84</v>
      </c>
      <c r="E140" s="114" t="s">
        <v>9</v>
      </c>
      <c r="F140" s="27" t="s">
        <v>668</v>
      </c>
      <c r="G140" s="27"/>
      <c r="H140" s="27" t="s">
        <v>288</v>
      </c>
      <c r="I140" s="93" t="s">
        <v>287</v>
      </c>
      <c r="J140" s="16" t="s">
        <v>319</v>
      </c>
      <c r="K140" s="94">
        <v>1000000</v>
      </c>
      <c r="L140" s="104">
        <f>VLOOKUP(B140,QualitativeNotes!B:C,2,FALSE)</f>
        <v>0</v>
      </c>
      <c r="M140" s="27"/>
      <c r="N140" s="27" t="s">
        <v>288</v>
      </c>
      <c r="O140" s="93" t="s">
        <v>287</v>
      </c>
      <c r="P140" s="16" t="s">
        <v>319</v>
      </c>
      <c r="Q140" s="94">
        <v>1000000</v>
      </c>
      <c r="R140" s="104">
        <f>VLOOKUP($B140,QualitativeNotes!B:C,2,FALSE)</f>
        <v>0</v>
      </c>
      <c r="S140" s="27"/>
      <c r="T140" s="27" t="s">
        <v>288</v>
      </c>
      <c r="U140" s="93" t="s">
        <v>287</v>
      </c>
      <c r="V140" s="16" t="s">
        <v>319</v>
      </c>
      <c r="W140" s="94">
        <v>1000000</v>
      </c>
      <c r="X140" s="104">
        <f>VLOOKUP($B140,QualitativeNotes!B:C,2,FALSE)</f>
        <v>0</v>
      </c>
    </row>
    <row r="141" spans="1:24" ht="29" x14ac:dyDescent="0.35">
      <c r="A141" s="112">
        <v>43921</v>
      </c>
      <c r="B141" s="113" t="s">
        <v>526</v>
      </c>
      <c r="C141" s="114" t="s">
        <v>72</v>
      </c>
      <c r="D141" s="114" t="s">
        <v>84</v>
      </c>
      <c r="E141" s="114" t="s">
        <v>9</v>
      </c>
      <c r="F141" s="27" t="s">
        <v>668</v>
      </c>
      <c r="G141" s="27"/>
      <c r="H141" s="27" t="s">
        <v>288</v>
      </c>
      <c r="I141" s="93" t="s">
        <v>287</v>
      </c>
      <c r="J141" s="16" t="s">
        <v>318</v>
      </c>
      <c r="K141" s="94">
        <v>1000000</v>
      </c>
      <c r="L141" s="104">
        <f>VLOOKUP(B141,QualitativeNotes!B:C,2,FALSE)</f>
        <v>0</v>
      </c>
      <c r="M141" s="27"/>
      <c r="N141" s="27" t="s">
        <v>288</v>
      </c>
      <c r="O141" s="93" t="s">
        <v>287</v>
      </c>
      <c r="P141" s="16" t="s">
        <v>318</v>
      </c>
      <c r="Q141" s="94">
        <v>1000000</v>
      </c>
      <c r="R141" s="104">
        <f>VLOOKUP($B141,QualitativeNotes!B:C,2,FALSE)</f>
        <v>0</v>
      </c>
      <c r="S141" s="27"/>
      <c r="T141" s="27" t="s">
        <v>288</v>
      </c>
      <c r="U141" s="93" t="s">
        <v>287</v>
      </c>
      <c r="V141" s="16" t="s">
        <v>318</v>
      </c>
      <c r="W141" s="94">
        <v>1000000</v>
      </c>
      <c r="X141" s="104">
        <f>VLOOKUP($B141,QualitativeNotes!B:C,2,FALSE)</f>
        <v>0</v>
      </c>
    </row>
    <row r="142" spans="1:24" ht="29" x14ac:dyDescent="0.35">
      <c r="A142" s="112">
        <v>43921</v>
      </c>
      <c r="B142" s="113" t="s">
        <v>526</v>
      </c>
      <c r="C142" s="114" t="s">
        <v>72</v>
      </c>
      <c r="D142" s="114" t="s">
        <v>84</v>
      </c>
      <c r="E142" s="114" t="s">
        <v>9</v>
      </c>
      <c r="F142" s="27" t="s">
        <v>668</v>
      </c>
      <c r="G142" s="27"/>
      <c r="H142" s="27" t="s">
        <v>288</v>
      </c>
      <c r="I142" s="93" t="s">
        <v>287</v>
      </c>
      <c r="J142" s="16" t="s">
        <v>317</v>
      </c>
      <c r="K142" s="94">
        <v>1000000</v>
      </c>
      <c r="L142" s="104">
        <f>VLOOKUP(B142,QualitativeNotes!B:C,2,FALSE)</f>
        <v>0</v>
      </c>
      <c r="M142" s="27"/>
      <c r="N142" s="27" t="s">
        <v>288</v>
      </c>
      <c r="O142" s="93" t="s">
        <v>287</v>
      </c>
      <c r="P142" s="16" t="s">
        <v>317</v>
      </c>
      <c r="Q142" s="94">
        <v>1000000</v>
      </c>
      <c r="R142" s="104">
        <f>VLOOKUP($B142,QualitativeNotes!B:C,2,FALSE)</f>
        <v>0</v>
      </c>
      <c r="S142" s="27"/>
      <c r="T142" s="27" t="s">
        <v>288</v>
      </c>
      <c r="U142" s="93" t="s">
        <v>287</v>
      </c>
      <c r="V142" s="16" t="s">
        <v>317</v>
      </c>
      <c r="W142" s="94">
        <v>1000000</v>
      </c>
      <c r="X142" s="104">
        <f>VLOOKUP($B142,QualitativeNotes!B:C,2,FALSE)</f>
        <v>0</v>
      </c>
    </row>
    <row r="143" spans="1:24" ht="29" x14ac:dyDescent="0.35">
      <c r="A143" s="112">
        <v>43921</v>
      </c>
      <c r="B143" s="113" t="s">
        <v>526</v>
      </c>
      <c r="C143" s="114" t="s">
        <v>72</v>
      </c>
      <c r="D143" s="114" t="s">
        <v>84</v>
      </c>
      <c r="E143" s="114" t="s">
        <v>9</v>
      </c>
      <c r="F143" s="27" t="s">
        <v>668</v>
      </c>
      <c r="G143" s="27"/>
      <c r="H143" s="27" t="s">
        <v>288</v>
      </c>
      <c r="I143" s="93" t="s">
        <v>287</v>
      </c>
      <c r="J143" s="16" t="s">
        <v>322</v>
      </c>
      <c r="K143" s="94">
        <f>SUM(K139,K141)</f>
        <v>2000000</v>
      </c>
      <c r="L143" s="104">
        <f>VLOOKUP(B143,QualitativeNotes!B:C,2,FALSE)</f>
        <v>0</v>
      </c>
      <c r="M143" s="27"/>
      <c r="N143" s="27" t="s">
        <v>288</v>
      </c>
      <c r="O143" s="93" t="s">
        <v>287</v>
      </c>
      <c r="P143" s="16" t="s">
        <v>322</v>
      </c>
      <c r="Q143" s="94">
        <f>SUM(Q139,Q141)</f>
        <v>2000000</v>
      </c>
      <c r="R143" s="104">
        <f>VLOOKUP($B143,QualitativeNotes!B:C,2,FALSE)</f>
        <v>0</v>
      </c>
      <c r="S143" s="27"/>
      <c r="T143" s="27" t="s">
        <v>288</v>
      </c>
      <c r="U143" s="93" t="s">
        <v>287</v>
      </c>
      <c r="V143" s="16" t="s">
        <v>322</v>
      </c>
      <c r="W143" s="94">
        <f>SUM(W139,W141)</f>
        <v>2000000</v>
      </c>
      <c r="X143" s="104">
        <f>VLOOKUP($B143,QualitativeNotes!B:C,2,FALSE)</f>
        <v>0</v>
      </c>
    </row>
    <row r="144" spans="1:24" ht="29" x14ac:dyDescent="0.35">
      <c r="A144" s="112">
        <v>43921</v>
      </c>
      <c r="B144" s="113" t="s">
        <v>526</v>
      </c>
      <c r="C144" s="114" t="s">
        <v>72</v>
      </c>
      <c r="D144" s="114" t="s">
        <v>84</v>
      </c>
      <c r="E144" s="114" t="s">
        <v>9</v>
      </c>
      <c r="F144" s="27" t="s">
        <v>668</v>
      </c>
      <c r="G144" s="27"/>
      <c r="H144" s="27" t="s">
        <v>288</v>
      </c>
      <c r="I144" s="93" t="s">
        <v>287</v>
      </c>
      <c r="J144" s="16" t="s">
        <v>321</v>
      </c>
      <c r="K144" s="94">
        <f>SUM(K140,K142)</f>
        <v>2000000</v>
      </c>
      <c r="L144" s="104">
        <f>VLOOKUP(B144,QualitativeNotes!B:C,2,FALSE)</f>
        <v>0</v>
      </c>
      <c r="M144" s="27"/>
      <c r="N144" s="27" t="s">
        <v>288</v>
      </c>
      <c r="O144" s="93" t="s">
        <v>287</v>
      </c>
      <c r="P144" s="16" t="s">
        <v>321</v>
      </c>
      <c r="Q144" s="94">
        <f>SUM(Q140,Q142)</f>
        <v>2000000</v>
      </c>
      <c r="R144" s="104">
        <f>VLOOKUP($B144,QualitativeNotes!B:C,2,FALSE)</f>
        <v>0</v>
      </c>
      <c r="S144" s="27"/>
      <c r="T144" s="27" t="s">
        <v>288</v>
      </c>
      <c r="U144" s="93" t="s">
        <v>287</v>
      </c>
      <c r="V144" s="16" t="s">
        <v>321</v>
      </c>
      <c r="W144" s="94">
        <f>SUM(W140,W142)</f>
        <v>2000000</v>
      </c>
      <c r="X144" s="104">
        <f>VLOOKUP($B144,QualitativeNotes!B:C,2,FALSE)</f>
        <v>0</v>
      </c>
    </row>
    <row r="145" spans="1:24" ht="29" x14ac:dyDescent="0.35">
      <c r="A145" s="112">
        <v>43921</v>
      </c>
      <c r="B145" s="113" t="s">
        <v>527</v>
      </c>
      <c r="C145" s="114" t="s">
        <v>72</v>
      </c>
      <c r="D145" s="114" t="s">
        <v>85</v>
      </c>
      <c r="E145" s="114" t="s">
        <v>9</v>
      </c>
      <c r="F145" s="27" t="s">
        <v>668</v>
      </c>
      <c r="G145" s="27"/>
      <c r="H145" s="27" t="s">
        <v>288</v>
      </c>
      <c r="I145" s="93" t="s">
        <v>287</v>
      </c>
      <c r="J145" s="16" t="s">
        <v>320</v>
      </c>
      <c r="K145" s="94">
        <v>1000000</v>
      </c>
      <c r="L145" s="104">
        <f>VLOOKUP(B145,QualitativeNotes!B:C,2,FALSE)</f>
        <v>0</v>
      </c>
      <c r="M145" s="27"/>
      <c r="N145" s="27" t="s">
        <v>288</v>
      </c>
      <c r="O145" s="93" t="s">
        <v>287</v>
      </c>
      <c r="P145" s="16" t="s">
        <v>320</v>
      </c>
      <c r="Q145" s="94">
        <v>1000000</v>
      </c>
      <c r="R145" s="104">
        <f>VLOOKUP($B145,QualitativeNotes!B:C,2,FALSE)</f>
        <v>0</v>
      </c>
      <c r="S145" s="27"/>
      <c r="T145" s="27" t="s">
        <v>288</v>
      </c>
      <c r="U145" s="93" t="s">
        <v>287</v>
      </c>
      <c r="V145" s="16" t="s">
        <v>320</v>
      </c>
      <c r="W145" s="94">
        <v>1000000</v>
      </c>
      <c r="X145" s="104">
        <f>VLOOKUP($B145,QualitativeNotes!B:C,2,FALSE)</f>
        <v>0</v>
      </c>
    </row>
    <row r="146" spans="1:24" ht="29" x14ac:dyDescent="0.35">
      <c r="A146" s="112">
        <v>43921</v>
      </c>
      <c r="B146" s="113" t="s">
        <v>527</v>
      </c>
      <c r="C146" s="114" t="s">
        <v>72</v>
      </c>
      <c r="D146" s="114" t="s">
        <v>85</v>
      </c>
      <c r="E146" s="114" t="s">
        <v>9</v>
      </c>
      <c r="F146" s="27" t="s">
        <v>668</v>
      </c>
      <c r="G146" s="27"/>
      <c r="H146" s="27" t="s">
        <v>288</v>
      </c>
      <c r="I146" s="93" t="s">
        <v>287</v>
      </c>
      <c r="J146" s="16" t="s">
        <v>319</v>
      </c>
      <c r="K146" s="94">
        <v>1000000</v>
      </c>
      <c r="L146" s="104">
        <f>VLOOKUP(B146,QualitativeNotes!B:C,2,FALSE)</f>
        <v>0</v>
      </c>
      <c r="M146" s="27"/>
      <c r="N146" s="27" t="s">
        <v>288</v>
      </c>
      <c r="O146" s="93" t="s">
        <v>287</v>
      </c>
      <c r="P146" s="16" t="s">
        <v>319</v>
      </c>
      <c r="Q146" s="94">
        <v>1000000</v>
      </c>
      <c r="R146" s="104">
        <f>VLOOKUP($B146,QualitativeNotes!B:C,2,FALSE)</f>
        <v>0</v>
      </c>
      <c r="S146" s="27"/>
      <c r="T146" s="27" t="s">
        <v>288</v>
      </c>
      <c r="U146" s="93" t="s">
        <v>287</v>
      </c>
      <c r="V146" s="16" t="s">
        <v>319</v>
      </c>
      <c r="W146" s="94">
        <v>1000000</v>
      </c>
      <c r="X146" s="104">
        <f>VLOOKUP($B146,QualitativeNotes!B:C,2,FALSE)</f>
        <v>0</v>
      </c>
    </row>
    <row r="147" spans="1:24" ht="29" x14ac:dyDescent="0.35">
      <c r="A147" s="112">
        <v>43921</v>
      </c>
      <c r="B147" s="113" t="s">
        <v>527</v>
      </c>
      <c r="C147" s="114" t="s">
        <v>72</v>
      </c>
      <c r="D147" s="114" t="s">
        <v>85</v>
      </c>
      <c r="E147" s="114" t="s">
        <v>9</v>
      </c>
      <c r="F147" s="27" t="s">
        <v>668</v>
      </c>
      <c r="G147" s="27"/>
      <c r="H147" s="27" t="s">
        <v>288</v>
      </c>
      <c r="I147" s="93" t="s">
        <v>287</v>
      </c>
      <c r="J147" s="16" t="s">
        <v>318</v>
      </c>
      <c r="K147" s="94">
        <v>1000000</v>
      </c>
      <c r="L147" s="104">
        <f>VLOOKUP(B147,QualitativeNotes!B:C,2,FALSE)</f>
        <v>0</v>
      </c>
      <c r="M147" s="27"/>
      <c r="N147" s="27" t="s">
        <v>288</v>
      </c>
      <c r="O147" s="93" t="s">
        <v>287</v>
      </c>
      <c r="P147" s="16" t="s">
        <v>318</v>
      </c>
      <c r="Q147" s="94">
        <v>1000000</v>
      </c>
      <c r="R147" s="104">
        <f>VLOOKUP($B147,QualitativeNotes!B:C,2,FALSE)</f>
        <v>0</v>
      </c>
      <c r="S147" s="27"/>
      <c r="T147" s="27" t="s">
        <v>288</v>
      </c>
      <c r="U147" s="93" t="s">
        <v>287</v>
      </c>
      <c r="V147" s="16" t="s">
        <v>318</v>
      </c>
      <c r="W147" s="94">
        <v>1000000</v>
      </c>
      <c r="X147" s="104">
        <f>VLOOKUP($B147,QualitativeNotes!B:C,2,FALSE)</f>
        <v>0</v>
      </c>
    </row>
    <row r="148" spans="1:24" ht="29" x14ac:dyDescent="0.35">
      <c r="A148" s="112">
        <v>43921</v>
      </c>
      <c r="B148" s="113" t="s">
        <v>527</v>
      </c>
      <c r="C148" s="114" t="s">
        <v>72</v>
      </c>
      <c r="D148" s="114" t="s">
        <v>85</v>
      </c>
      <c r="E148" s="114" t="s">
        <v>9</v>
      </c>
      <c r="F148" s="27" t="s">
        <v>668</v>
      </c>
      <c r="G148" s="27"/>
      <c r="H148" s="27" t="s">
        <v>288</v>
      </c>
      <c r="I148" s="93" t="s">
        <v>287</v>
      </c>
      <c r="J148" s="16" t="s">
        <v>317</v>
      </c>
      <c r="K148" s="94">
        <v>1000000</v>
      </c>
      <c r="L148" s="104">
        <f>VLOOKUP(B148,QualitativeNotes!B:C,2,FALSE)</f>
        <v>0</v>
      </c>
      <c r="M148" s="27"/>
      <c r="N148" s="27" t="s">
        <v>288</v>
      </c>
      <c r="O148" s="93" t="s">
        <v>287</v>
      </c>
      <c r="P148" s="16" t="s">
        <v>317</v>
      </c>
      <c r="Q148" s="94">
        <v>1000000</v>
      </c>
      <c r="R148" s="104">
        <f>VLOOKUP($B148,QualitativeNotes!B:C,2,FALSE)</f>
        <v>0</v>
      </c>
      <c r="S148" s="27"/>
      <c r="T148" s="27" t="s">
        <v>288</v>
      </c>
      <c r="U148" s="93" t="s">
        <v>287</v>
      </c>
      <c r="V148" s="16" t="s">
        <v>317</v>
      </c>
      <c r="W148" s="94">
        <v>1000000</v>
      </c>
      <c r="X148" s="104">
        <f>VLOOKUP($B148,QualitativeNotes!B:C,2,FALSE)</f>
        <v>0</v>
      </c>
    </row>
    <row r="149" spans="1:24" ht="29" x14ac:dyDescent="0.35">
      <c r="A149" s="112">
        <v>43921</v>
      </c>
      <c r="B149" s="113" t="s">
        <v>527</v>
      </c>
      <c r="C149" s="114" t="s">
        <v>72</v>
      </c>
      <c r="D149" s="114" t="s">
        <v>85</v>
      </c>
      <c r="E149" s="114" t="s">
        <v>9</v>
      </c>
      <c r="F149" s="27" t="s">
        <v>668</v>
      </c>
      <c r="G149" s="27"/>
      <c r="H149" s="27" t="s">
        <v>288</v>
      </c>
      <c r="I149" s="93" t="s">
        <v>287</v>
      </c>
      <c r="J149" s="16" t="s">
        <v>322</v>
      </c>
      <c r="K149" s="94">
        <f>SUM(K145,K147)</f>
        <v>2000000</v>
      </c>
      <c r="L149" s="104">
        <f>VLOOKUP(B149,QualitativeNotes!B:C,2,FALSE)</f>
        <v>0</v>
      </c>
      <c r="M149" s="27"/>
      <c r="N149" s="27" t="s">
        <v>288</v>
      </c>
      <c r="O149" s="93" t="s">
        <v>287</v>
      </c>
      <c r="P149" s="16" t="s">
        <v>322</v>
      </c>
      <c r="Q149" s="94">
        <f>SUM(Q145,Q147)</f>
        <v>2000000</v>
      </c>
      <c r="R149" s="104">
        <f>VLOOKUP($B149,QualitativeNotes!B:C,2,FALSE)</f>
        <v>0</v>
      </c>
      <c r="S149" s="27"/>
      <c r="T149" s="27" t="s">
        <v>288</v>
      </c>
      <c r="U149" s="93" t="s">
        <v>287</v>
      </c>
      <c r="V149" s="16" t="s">
        <v>322</v>
      </c>
      <c r="W149" s="94">
        <f>SUM(W145,W147)</f>
        <v>2000000</v>
      </c>
      <c r="X149" s="104">
        <f>VLOOKUP($B149,QualitativeNotes!B:C,2,FALSE)</f>
        <v>0</v>
      </c>
    </row>
    <row r="150" spans="1:24" ht="29" x14ac:dyDescent="0.35">
      <c r="A150" s="112">
        <v>43921</v>
      </c>
      <c r="B150" s="113" t="s">
        <v>527</v>
      </c>
      <c r="C150" s="114" t="s">
        <v>72</v>
      </c>
      <c r="D150" s="114" t="s">
        <v>85</v>
      </c>
      <c r="E150" s="114" t="s">
        <v>9</v>
      </c>
      <c r="F150" s="27" t="s">
        <v>668</v>
      </c>
      <c r="G150" s="27"/>
      <c r="H150" s="27" t="s">
        <v>288</v>
      </c>
      <c r="I150" s="93" t="s">
        <v>287</v>
      </c>
      <c r="J150" s="16" t="s">
        <v>321</v>
      </c>
      <c r="K150" s="94">
        <f>SUM(K146,K148)</f>
        <v>2000000</v>
      </c>
      <c r="L150" s="104">
        <f>VLOOKUP(B150,QualitativeNotes!B:C,2,FALSE)</f>
        <v>0</v>
      </c>
      <c r="M150" s="27"/>
      <c r="N150" s="27" t="s">
        <v>288</v>
      </c>
      <c r="O150" s="93" t="s">
        <v>287</v>
      </c>
      <c r="P150" s="16" t="s">
        <v>321</v>
      </c>
      <c r="Q150" s="94">
        <f>SUM(Q146,Q148)</f>
        <v>2000000</v>
      </c>
      <c r="R150" s="104">
        <f>VLOOKUP($B150,QualitativeNotes!B:C,2,FALSE)</f>
        <v>0</v>
      </c>
      <c r="S150" s="27"/>
      <c r="T150" s="27" t="s">
        <v>288</v>
      </c>
      <c r="U150" s="93" t="s">
        <v>287</v>
      </c>
      <c r="V150" s="16" t="s">
        <v>321</v>
      </c>
      <c r="W150" s="94">
        <f>SUM(W146,W148)</f>
        <v>2000000</v>
      </c>
      <c r="X150" s="104">
        <f>VLOOKUP($B150,QualitativeNotes!B:C,2,FALSE)</f>
        <v>0</v>
      </c>
    </row>
    <row r="151" spans="1:24" ht="43.5" x14ac:dyDescent="0.35">
      <c r="A151" s="112">
        <v>43921</v>
      </c>
      <c r="B151" s="113" t="s">
        <v>528</v>
      </c>
      <c r="C151" s="114" t="s">
        <v>72</v>
      </c>
      <c r="D151" s="114" t="s">
        <v>86</v>
      </c>
      <c r="E151" s="114" t="s">
        <v>9</v>
      </c>
      <c r="F151" s="27" t="s">
        <v>668</v>
      </c>
      <c r="G151" s="27"/>
      <c r="H151" s="27" t="s">
        <v>288</v>
      </c>
      <c r="I151" s="93" t="s">
        <v>287</v>
      </c>
      <c r="J151" s="16" t="s">
        <v>320</v>
      </c>
      <c r="K151" s="94">
        <v>14000000</v>
      </c>
      <c r="L151" s="104">
        <f>VLOOKUP(B151,QualitativeNotes!B:C,2,FALSE)</f>
        <v>0</v>
      </c>
      <c r="M151" s="27"/>
      <c r="N151" s="27" t="s">
        <v>288</v>
      </c>
      <c r="O151" s="93" t="s">
        <v>287</v>
      </c>
      <c r="P151" s="16" t="s">
        <v>320</v>
      </c>
      <c r="Q151" s="94">
        <v>14000000</v>
      </c>
      <c r="R151" s="104">
        <f>VLOOKUP($B151,QualitativeNotes!B:C,2,FALSE)</f>
        <v>0</v>
      </c>
      <c r="S151" s="27"/>
      <c r="T151" s="27" t="s">
        <v>288</v>
      </c>
      <c r="U151" s="93" t="s">
        <v>287</v>
      </c>
      <c r="V151" s="16" t="s">
        <v>320</v>
      </c>
      <c r="W151" s="94">
        <v>14000000</v>
      </c>
      <c r="X151" s="104">
        <f>VLOOKUP($B151,QualitativeNotes!B:C,2,FALSE)</f>
        <v>0</v>
      </c>
    </row>
    <row r="152" spans="1:24" ht="43.5" x14ac:dyDescent="0.35">
      <c r="A152" s="112">
        <v>43921</v>
      </c>
      <c r="B152" s="113" t="s">
        <v>528</v>
      </c>
      <c r="C152" s="114" t="s">
        <v>72</v>
      </c>
      <c r="D152" s="114" t="s">
        <v>86</v>
      </c>
      <c r="E152" s="114" t="s">
        <v>9</v>
      </c>
      <c r="F152" s="27" t="s">
        <v>668</v>
      </c>
      <c r="G152" s="27"/>
      <c r="H152" s="27" t="s">
        <v>288</v>
      </c>
      <c r="I152" s="93" t="s">
        <v>287</v>
      </c>
      <c r="J152" s="16" t="s">
        <v>319</v>
      </c>
      <c r="K152" s="94">
        <v>14000000</v>
      </c>
      <c r="L152" s="104">
        <f>VLOOKUP(B152,QualitativeNotes!B:C,2,FALSE)</f>
        <v>0</v>
      </c>
      <c r="M152" s="27"/>
      <c r="N152" s="27" t="s">
        <v>288</v>
      </c>
      <c r="O152" s="93" t="s">
        <v>287</v>
      </c>
      <c r="P152" s="16" t="s">
        <v>319</v>
      </c>
      <c r="Q152" s="94">
        <v>14000000</v>
      </c>
      <c r="R152" s="104">
        <f>VLOOKUP($B152,QualitativeNotes!B:C,2,FALSE)</f>
        <v>0</v>
      </c>
      <c r="S152" s="27"/>
      <c r="T152" s="27" t="s">
        <v>288</v>
      </c>
      <c r="U152" s="93" t="s">
        <v>287</v>
      </c>
      <c r="V152" s="16" t="s">
        <v>319</v>
      </c>
      <c r="W152" s="94">
        <v>14000000</v>
      </c>
      <c r="X152" s="104">
        <f>VLOOKUP($B152,QualitativeNotes!B:C,2,FALSE)</f>
        <v>0</v>
      </c>
    </row>
    <row r="153" spans="1:24" ht="43.5" x14ac:dyDescent="0.35">
      <c r="A153" s="112">
        <v>43921</v>
      </c>
      <c r="B153" s="113" t="s">
        <v>528</v>
      </c>
      <c r="C153" s="114" t="s">
        <v>72</v>
      </c>
      <c r="D153" s="114" t="s">
        <v>86</v>
      </c>
      <c r="E153" s="114" t="s">
        <v>9</v>
      </c>
      <c r="F153" s="27" t="s">
        <v>668</v>
      </c>
      <c r="G153" s="27"/>
      <c r="H153" s="27" t="s">
        <v>288</v>
      </c>
      <c r="I153" s="93" t="s">
        <v>287</v>
      </c>
      <c r="J153" s="16" t="s">
        <v>318</v>
      </c>
      <c r="K153" s="94">
        <v>14000000</v>
      </c>
      <c r="L153" s="104">
        <f>VLOOKUP(B153,QualitativeNotes!B:C,2,FALSE)</f>
        <v>0</v>
      </c>
      <c r="M153" s="27"/>
      <c r="N153" s="27" t="s">
        <v>288</v>
      </c>
      <c r="O153" s="93" t="s">
        <v>287</v>
      </c>
      <c r="P153" s="16" t="s">
        <v>318</v>
      </c>
      <c r="Q153" s="94">
        <v>14000000</v>
      </c>
      <c r="R153" s="104">
        <f>VLOOKUP($B153,QualitativeNotes!B:C,2,FALSE)</f>
        <v>0</v>
      </c>
      <c r="S153" s="27"/>
      <c r="T153" s="27" t="s">
        <v>288</v>
      </c>
      <c r="U153" s="93" t="s">
        <v>287</v>
      </c>
      <c r="V153" s="16" t="s">
        <v>318</v>
      </c>
      <c r="W153" s="94">
        <v>14000000</v>
      </c>
      <c r="X153" s="104">
        <f>VLOOKUP($B153,QualitativeNotes!B:C,2,FALSE)</f>
        <v>0</v>
      </c>
    </row>
    <row r="154" spans="1:24" ht="43.5" x14ac:dyDescent="0.35">
      <c r="A154" s="112">
        <v>43921</v>
      </c>
      <c r="B154" s="113" t="s">
        <v>528</v>
      </c>
      <c r="C154" s="114" t="s">
        <v>72</v>
      </c>
      <c r="D154" s="114" t="s">
        <v>86</v>
      </c>
      <c r="E154" s="114" t="s">
        <v>9</v>
      </c>
      <c r="F154" s="27" t="s">
        <v>668</v>
      </c>
      <c r="G154" s="27"/>
      <c r="H154" s="27" t="s">
        <v>288</v>
      </c>
      <c r="I154" s="93" t="s">
        <v>287</v>
      </c>
      <c r="J154" s="16" t="s">
        <v>317</v>
      </c>
      <c r="K154" s="94">
        <v>14000000</v>
      </c>
      <c r="L154" s="104">
        <f>VLOOKUP(B154,QualitativeNotes!B:C,2,FALSE)</f>
        <v>0</v>
      </c>
      <c r="M154" s="27"/>
      <c r="N154" s="27" t="s">
        <v>288</v>
      </c>
      <c r="O154" s="93" t="s">
        <v>287</v>
      </c>
      <c r="P154" s="16" t="s">
        <v>317</v>
      </c>
      <c r="Q154" s="94">
        <v>14000000</v>
      </c>
      <c r="R154" s="104">
        <f>VLOOKUP($B154,QualitativeNotes!B:C,2,FALSE)</f>
        <v>0</v>
      </c>
      <c r="S154" s="27"/>
      <c r="T154" s="27" t="s">
        <v>288</v>
      </c>
      <c r="U154" s="93" t="s">
        <v>287</v>
      </c>
      <c r="V154" s="16" t="s">
        <v>317</v>
      </c>
      <c r="W154" s="94">
        <v>14000000</v>
      </c>
      <c r="X154" s="104">
        <f>VLOOKUP($B154,QualitativeNotes!B:C,2,FALSE)</f>
        <v>0</v>
      </c>
    </row>
    <row r="155" spans="1:24" ht="43.5" x14ac:dyDescent="0.35">
      <c r="A155" s="112">
        <v>43921</v>
      </c>
      <c r="B155" s="113" t="s">
        <v>528</v>
      </c>
      <c r="C155" s="114" t="s">
        <v>72</v>
      </c>
      <c r="D155" s="114" t="s">
        <v>86</v>
      </c>
      <c r="E155" s="114" t="s">
        <v>9</v>
      </c>
      <c r="F155" s="27" t="s">
        <v>668</v>
      </c>
      <c r="G155" s="27"/>
      <c r="H155" s="27" t="s">
        <v>288</v>
      </c>
      <c r="I155" s="93" t="s">
        <v>287</v>
      </c>
      <c r="J155" s="16" t="s">
        <v>322</v>
      </c>
      <c r="K155" s="94">
        <f>SUM(K151,K153)</f>
        <v>28000000</v>
      </c>
      <c r="L155" s="104">
        <f>VLOOKUP(B155,QualitativeNotes!B:C,2,FALSE)</f>
        <v>0</v>
      </c>
      <c r="M155" s="27"/>
      <c r="N155" s="27" t="s">
        <v>288</v>
      </c>
      <c r="O155" s="93" t="s">
        <v>287</v>
      </c>
      <c r="P155" s="16" t="s">
        <v>322</v>
      </c>
      <c r="Q155" s="94">
        <f>SUM(Q151,Q153)</f>
        <v>28000000</v>
      </c>
      <c r="R155" s="104">
        <f>VLOOKUP($B155,QualitativeNotes!B:C,2,FALSE)</f>
        <v>0</v>
      </c>
      <c r="S155" s="27"/>
      <c r="T155" s="27" t="s">
        <v>288</v>
      </c>
      <c r="U155" s="93" t="s">
        <v>287</v>
      </c>
      <c r="V155" s="16" t="s">
        <v>322</v>
      </c>
      <c r="W155" s="94">
        <f>SUM(W151,W153)</f>
        <v>28000000</v>
      </c>
      <c r="X155" s="104">
        <f>VLOOKUP($B155,QualitativeNotes!B:C,2,FALSE)</f>
        <v>0</v>
      </c>
    </row>
    <row r="156" spans="1:24" ht="43.5" x14ac:dyDescent="0.35">
      <c r="A156" s="112">
        <v>43921</v>
      </c>
      <c r="B156" s="113" t="s">
        <v>528</v>
      </c>
      <c r="C156" s="114" t="s">
        <v>72</v>
      </c>
      <c r="D156" s="114" t="s">
        <v>86</v>
      </c>
      <c r="E156" s="114" t="s">
        <v>9</v>
      </c>
      <c r="F156" s="27" t="s">
        <v>668</v>
      </c>
      <c r="G156" s="27"/>
      <c r="H156" s="27" t="s">
        <v>288</v>
      </c>
      <c r="I156" s="93" t="s">
        <v>287</v>
      </c>
      <c r="J156" s="16" t="s">
        <v>321</v>
      </c>
      <c r="K156" s="94">
        <f>SUM(K152,K154)</f>
        <v>28000000</v>
      </c>
      <c r="L156" s="104">
        <f>VLOOKUP(B156,QualitativeNotes!B:C,2,FALSE)</f>
        <v>0</v>
      </c>
      <c r="M156" s="27"/>
      <c r="N156" s="27" t="s">
        <v>288</v>
      </c>
      <c r="O156" s="93" t="s">
        <v>287</v>
      </c>
      <c r="P156" s="16" t="s">
        <v>321</v>
      </c>
      <c r="Q156" s="94">
        <f>SUM(Q152,Q154)</f>
        <v>28000000</v>
      </c>
      <c r="R156" s="104">
        <f>VLOOKUP($B156,QualitativeNotes!B:C,2,FALSE)</f>
        <v>0</v>
      </c>
      <c r="S156" s="27"/>
      <c r="T156" s="27" t="s">
        <v>288</v>
      </c>
      <c r="U156" s="93" t="s">
        <v>287</v>
      </c>
      <c r="V156" s="16" t="s">
        <v>321</v>
      </c>
      <c r="W156" s="94">
        <f>SUM(W152,W154)</f>
        <v>28000000</v>
      </c>
      <c r="X156" s="104">
        <f>VLOOKUP($B156,QualitativeNotes!B:C,2,FALSE)</f>
        <v>0</v>
      </c>
    </row>
    <row r="157" spans="1:24" ht="43.5" x14ac:dyDescent="0.35">
      <c r="A157" s="112">
        <v>43921</v>
      </c>
      <c r="B157" s="113" t="s">
        <v>392</v>
      </c>
      <c r="C157" s="114" t="s">
        <v>88</v>
      </c>
      <c r="D157" s="114" t="s">
        <v>89</v>
      </c>
      <c r="E157" s="114" t="s">
        <v>43</v>
      </c>
      <c r="F157" s="27" t="s">
        <v>295</v>
      </c>
      <c r="G157" s="27"/>
      <c r="H157" s="27" t="s">
        <v>288</v>
      </c>
      <c r="I157" s="93" t="s">
        <v>287</v>
      </c>
      <c r="J157" s="16"/>
      <c r="K157" s="26" t="s">
        <v>307</v>
      </c>
      <c r="L157" s="104">
        <f>VLOOKUP(B157,QualitativeNotes!B:C,2,FALSE)</f>
        <v>0</v>
      </c>
      <c r="M157" s="27"/>
      <c r="N157" s="27" t="s">
        <v>288</v>
      </c>
      <c r="O157" s="93" t="s">
        <v>287</v>
      </c>
      <c r="P157" s="16"/>
      <c r="Q157" s="26" t="s">
        <v>307</v>
      </c>
      <c r="R157" s="104">
        <f>VLOOKUP($B157,QualitativeNotes!B:C,2,FALSE)</f>
        <v>0</v>
      </c>
      <c r="S157" s="27"/>
      <c r="T157" s="27" t="s">
        <v>288</v>
      </c>
      <c r="U157" s="93" t="s">
        <v>287</v>
      </c>
      <c r="V157" s="16"/>
      <c r="W157" s="26" t="s">
        <v>307</v>
      </c>
      <c r="X157" s="104">
        <f>VLOOKUP($B157,QualitativeNotes!B:C,2,FALSE)</f>
        <v>0</v>
      </c>
    </row>
    <row r="158" spans="1:24" ht="87" x14ac:dyDescent="0.35">
      <c r="A158" s="112">
        <v>43921</v>
      </c>
      <c r="B158" s="113" t="s">
        <v>393</v>
      </c>
      <c r="C158" s="114" t="s">
        <v>90</v>
      </c>
      <c r="D158" s="114" t="s">
        <v>91</v>
      </c>
      <c r="E158" s="114" t="s">
        <v>43</v>
      </c>
      <c r="F158" s="27" t="s">
        <v>295</v>
      </c>
      <c r="G158" s="27"/>
      <c r="H158" s="27" t="s">
        <v>288</v>
      </c>
      <c r="I158" s="93" t="s">
        <v>287</v>
      </c>
      <c r="J158" s="16"/>
      <c r="K158" s="26" t="s">
        <v>626</v>
      </c>
      <c r="L158" s="104">
        <f>VLOOKUP(B158,QualitativeNotes!B:C,2,FALSE)</f>
        <v>0</v>
      </c>
      <c r="M158" s="27"/>
      <c r="N158" s="27" t="s">
        <v>288</v>
      </c>
      <c r="O158" s="93" t="s">
        <v>287</v>
      </c>
      <c r="P158" s="16"/>
      <c r="Q158" s="26" t="s">
        <v>626</v>
      </c>
      <c r="R158" s="104">
        <f>VLOOKUP($B158,QualitativeNotes!B:C,2,FALSE)</f>
        <v>0</v>
      </c>
      <c r="S158" s="27"/>
      <c r="T158" s="27" t="s">
        <v>288</v>
      </c>
      <c r="U158" s="93" t="s">
        <v>287</v>
      </c>
      <c r="V158" s="16"/>
      <c r="W158" s="26" t="s">
        <v>626</v>
      </c>
      <c r="X158" s="104">
        <f>VLOOKUP($B158,QualitativeNotes!B:C,2,FALSE)</f>
        <v>0</v>
      </c>
    </row>
    <row r="159" spans="1:24" ht="87" x14ac:dyDescent="0.35">
      <c r="A159" s="112">
        <v>43921</v>
      </c>
      <c r="B159" s="113" t="s">
        <v>394</v>
      </c>
      <c r="C159" s="114" t="s">
        <v>90</v>
      </c>
      <c r="D159" s="114" t="s">
        <v>92</v>
      </c>
      <c r="E159" s="114" t="s">
        <v>93</v>
      </c>
      <c r="F159" s="27" t="s">
        <v>295</v>
      </c>
      <c r="G159" s="27"/>
      <c r="H159" s="27" t="s">
        <v>288</v>
      </c>
      <c r="I159" s="93" t="s">
        <v>287</v>
      </c>
      <c r="J159" s="16"/>
      <c r="K159" s="97" t="s">
        <v>297</v>
      </c>
      <c r="L159" s="104">
        <f>VLOOKUP(B159,QualitativeNotes!B:C,2,FALSE)</f>
        <v>0</v>
      </c>
      <c r="M159" s="27"/>
      <c r="N159" s="27" t="s">
        <v>288</v>
      </c>
      <c r="O159" s="93" t="s">
        <v>287</v>
      </c>
      <c r="P159" s="16"/>
      <c r="Q159" s="97" t="s">
        <v>297</v>
      </c>
      <c r="R159" s="104">
        <f>VLOOKUP($B159,QualitativeNotes!B:C,2,FALSE)</f>
        <v>0</v>
      </c>
      <c r="S159" s="27"/>
      <c r="T159" s="27" t="s">
        <v>288</v>
      </c>
      <c r="U159" s="93" t="s">
        <v>287</v>
      </c>
      <c r="V159" s="16"/>
      <c r="W159" s="97" t="s">
        <v>297</v>
      </c>
      <c r="X159" s="104">
        <f>VLOOKUP($B159,QualitativeNotes!B:C,2,FALSE)</f>
        <v>0</v>
      </c>
    </row>
    <row r="160" spans="1:24" ht="87" x14ac:dyDescent="0.35">
      <c r="A160" s="112">
        <v>43921</v>
      </c>
      <c r="B160" s="113" t="s">
        <v>395</v>
      </c>
      <c r="C160" s="114" t="s">
        <v>90</v>
      </c>
      <c r="D160" s="114" t="s">
        <v>94</v>
      </c>
      <c r="E160" s="114" t="s">
        <v>43</v>
      </c>
      <c r="F160" s="27" t="s">
        <v>295</v>
      </c>
      <c r="G160" s="27"/>
      <c r="H160" s="27" t="s">
        <v>288</v>
      </c>
      <c r="I160" s="93" t="s">
        <v>287</v>
      </c>
      <c r="J160" s="16"/>
      <c r="K160" s="26" t="s">
        <v>298</v>
      </c>
      <c r="L160" s="104">
        <f>VLOOKUP(B160,QualitativeNotes!B:C,2,FALSE)</f>
        <v>0</v>
      </c>
      <c r="M160" s="27"/>
      <c r="N160" s="27" t="s">
        <v>288</v>
      </c>
      <c r="O160" s="93" t="s">
        <v>287</v>
      </c>
      <c r="P160" s="16"/>
      <c r="Q160" s="26" t="s">
        <v>298</v>
      </c>
      <c r="R160" s="104">
        <f>VLOOKUP($B160,QualitativeNotes!B:C,2,FALSE)</f>
        <v>0</v>
      </c>
      <c r="S160" s="27"/>
      <c r="T160" s="27" t="s">
        <v>288</v>
      </c>
      <c r="U160" s="93" t="s">
        <v>287</v>
      </c>
      <c r="V160" s="16"/>
      <c r="W160" s="26" t="s">
        <v>298</v>
      </c>
      <c r="X160" s="104">
        <f>VLOOKUP($B160,QualitativeNotes!B:C,2,FALSE)</f>
        <v>0</v>
      </c>
    </row>
    <row r="161" spans="1:24" ht="87" x14ac:dyDescent="0.35">
      <c r="A161" s="112">
        <v>43921</v>
      </c>
      <c r="B161" s="113" t="s">
        <v>396</v>
      </c>
      <c r="C161" s="114" t="s">
        <v>90</v>
      </c>
      <c r="D161" s="114" t="s">
        <v>95</v>
      </c>
      <c r="E161" s="114" t="s">
        <v>93</v>
      </c>
      <c r="F161" s="27" t="s">
        <v>295</v>
      </c>
      <c r="G161" s="27"/>
      <c r="H161" s="27" t="s">
        <v>288</v>
      </c>
      <c r="I161" s="93" t="s">
        <v>287</v>
      </c>
      <c r="J161" s="16"/>
      <c r="K161" s="97" t="s">
        <v>297</v>
      </c>
      <c r="L161" s="104">
        <f>VLOOKUP(B161,QualitativeNotes!B:C,2,FALSE)</f>
        <v>0</v>
      </c>
      <c r="M161" s="27"/>
      <c r="N161" s="27" t="s">
        <v>288</v>
      </c>
      <c r="O161" s="93" t="s">
        <v>287</v>
      </c>
      <c r="P161" s="16"/>
      <c r="Q161" s="97" t="s">
        <v>297</v>
      </c>
      <c r="R161" s="104">
        <f>VLOOKUP($B161,QualitativeNotes!B:C,2,FALSE)</f>
        <v>0</v>
      </c>
      <c r="S161" s="27"/>
      <c r="T161" s="27" t="s">
        <v>288</v>
      </c>
      <c r="U161" s="93" t="s">
        <v>287</v>
      </c>
      <c r="V161" s="16"/>
      <c r="W161" s="97" t="s">
        <v>297</v>
      </c>
      <c r="X161" s="104">
        <f>VLOOKUP($B161,QualitativeNotes!B:C,2,FALSE)</f>
        <v>0</v>
      </c>
    </row>
    <row r="162" spans="1:24" ht="87" x14ac:dyDescent="0.35">
      <c r="A162" s="112">
        <v>43921</v>
      </c>
      <c r="B162" s="113" t="s">
        <v>397</v>
      </c>
      <c r="C162" s="114" t="s">
        <v>90</v>
      </c>
      <c r="D162" s="114" t="s">
        <v>96</v>
      </c>
      <c r="E162" s="114" t="s">
        <v>64</v>
      </c>
      <c r="F162" s="27" t="s">
        <v>295</v>
      </c>
      <c r="G162" s="27"/>
      <c r="H162" s="27" t="s">
        <v>288</v>
      </c>
      <c r="I162" s="93" t="s">
        <v>287</v>
      </c>
      <c r="J162" s="16"/>
      <c r="K162" s="98">
        <v>0.997</v>
      </c>
      <c r="L162" s="104">
        <f>VLOOKUP(B162,QualitativeNotes!B:C,2,FALSE)</f>
        <v>0</v>
      </c>
      <c r="M162" s="27"/>
      <c r="N162" s="27" t="s">
        <v>288</v>
      </c>
      <c r="O162" s="93" t="s">
        <v>287</v>
      </c>
      <c r="P162" s="16"/>
      <c r="Q162" s="98">
        <v>1.9970000000000001</v>
      </c>
      <c r="R162" s="104">
        <f>VLOOKUP($B162,QualitativeNotes!B:C,2,FALSE)</f>
        <v>0</v>
      </c>
      <c r="S162" s="27"/>
      <c r="T162" s="27" t="s">
        <v>288</v>
      </c>
      <c r="U162" s="93" t="s">
        <v>287</v>
      </c>
      <c r="V162" s="16"/>
      <c r="W162" s="98">
        <v>2.9969999999999999</v>
      </c>
      <c r="X162" s="104">
        <f>VLOOKUP($B162,QualitativeNotes!B:C,2,FALSE)</f>
        <v>0</v>
      </c>
    </row>
    <row r="163" spans="1:24" ht="87" x14ac:dyDescent="0.35">
      <c r="A163" s="112">
        <v>43921</v>
      </c>
      <c r="B163" s="113" t="s">
        <v>398</v>
      </c>
      <c r="C163" s="114" t="s">
        <v>90</v>
      </c>
      <c r="D163" s="114" t="s">
        <v>97</v>
      </c>
      <c r="E163" s="114" t="s">
        <v>93</v>
      </c>
      <c r="F163" s="27" t="s">
        <v>295</v>
      </c>
      <c r="G163" s="27"/>
      <c r="H163" s="27" t="s">
        <v>288</v>
      </c>
      <c r="I163" s="93" t="s">
        <v>287</v>
      </c>
      <c r="J163" s="16"/>
      <c r="K163" s="97" t="s">
        <v>297</v>
      </c>
      <c r="L163" s="104">
        <f>VLOOKUP(B163,QualitativeNotes!B:C,2,FALSE)</f>
        <v>0</v>
      </c>
      <c r="M163" s="27"/>
      <c r="N163" s="27" t="s">
        <v>288</v>
      </c>
      <c r="O163" s="93" t="s">
        <v>287</v>
      </c>
      <c r="P163" s="16"/>
      <c r="Q163" s="97" t="s">
        <v>297</v>
      </c>
      <c r="R163" s="104">
        <f>VLOOKUP($B163,QualitativeNotes!B:C,2,FALSE)</f>
        <v>0</v>
      </c>
      <c r="S163" s="27"/>
      <c r="T163" s="27" t="s">
        <v>288</v>
      </c>
      <c r="U163" s="93" t="s">
        <v>287</v>
      </c>
      <c r="V163" s="16"/>
      <c r="W163" s="97" t="s">
        <v>297</v>
      </c>
      <c r="X163" s="104">
        <f>VLOOKUP($B163,QualitativeNotes!B:C,2,FALSE)</f>
        <v>0</v>
      </c>
    </row>
    <row r="164" spans="1:24" ht="87" x14ac:dyDescent="0.35">
      <c r="A164" s="112">
        <v>43921</v>
      </c>
      <c r="B164" s="113" t="s">
        <v>399</v>
      </c>
      <c r="C164" s="114" t="s">
        <v>90</v>
      </c>
      <c r="D164" s="114" t="s">
        <v>98</v>
      </c>
      <c r="E164" s="114" t="s">
        <v>43</v>
      </c>
      <c r="F164" s="27" t="s">
        <v>295</v>
      </c>
      <c r="G164" s="27"/>
      <c r="H164" s="27" t="s">
        <v>288</v>
      </c>
      <c r="I164" s="93" t="s">
        <v>287</v>
      </c>
      <c r="J164" s="16"/>
      <c r="K164" s="26">
        <v>10</v>
      </c>
      <c r="L164" s="104">
        <f>VLOOKUP(B164,QualitativeNotes!B:C,2,FALSE)</f>
        <v>0</v>
      </c>
      <c r="M164" s="27"/>
      <c r="N164" s="27" t="s">
        <v>288</v>
      </c>
      <c r="O164" s="93" t="s">
        <v>287</v>
      </c>
      <c r="P164" s="16"/>
      <c r="Q164" s="26">
        <v>11</v>
      </c>
      <c r="R164" s="104">
        <f>VLOOKUP($B164,QualitativeNotes!B:C,2,FALSE)</f>
        <v>0</v>
      </c>
      <c r="S164" s="27"/>
      <c r="T164" s="27" t="s">
        <v>288</v>
      </c>
      <c r="U164" s="93" t="s">
        <v>287</v>
      </c>
      <c r="V164" s="16"/>
      <c r="W164" s="26">
        <v>12</v>
      </c>
      <c r="X164" s="104">
        <f>VLOOKUP($B164,QualitativeNotes!B:C,2,FALSE)</f>
        <v>0</v>
      </c>
    </row>
    <row r="165" spans="1:24" ht="87" x14ac:dyDescent="0.35">
      <c r="A165" s="112">
        <v>43921</v>
      </c>
      <c r="B165" s="113" t="s">
        <v>400</v>
      </c>
      <c r="C165" s="114" t="s">
        <v>90</v>
      </c>
      <c r="D165" s="114" t="s">
        <v>99</v>
      </c>
      <c r="E165" s="114" t="s">
        <v>93</v>
      </c>
      <c r="F165" s="27" t="s">
        <v>295</v>
      </c>
      <c r="G165" s="27"/>
      <c r="H165" s="27" t="s">
        <v>288</v>
      </c>
      <c r="I165" s="93" t="s">
        <v>287</v>
      </c>
      <c r="J165" s="16"/>
      <c r="K165" s="97" t="s">
        <v>297</v>
      </c>
      <c r="L165" s="104">
        <f>VLOOKUP(B165,QualitativeNotes!B:C,2,FALSE)</f>
        <v>0</v>
      </c>
      <c r="M165" s="27"/>
      <c r="N165" s="27" t="s">
        <v>288</v>
      </c>
      <c r="O165" s="93" t="s">
        <v>287</v>
      </c>
      <c r="P165" s="16"/>
      <c r="Q165" s="97" t="s">
        <v>297</v>
      </c>
      <c r="R165" s="104">
        <f>VLOOKUP($B165,QualitativeNotes!B:C,2,FALSE)</f>
        <v>0</v>
      </c>
      <c r="S165" s="27"/>
      <c r="T165" s="27" t="s">
        <v>288</v>
      </c>
      <c r="U165" s="93" t="s">
        <v>287</v>
      </c>
      <c r="V165" s="16"/>
      <c r="W165" s="97" t="s">
        <v>297</v>
      </c>
      <c r="X165" s="104">
        <f>VLOOKUP($B165,QualitativeNotes!B:C,2,FALSE)</f>
        <v>0</v>
      </c>
    </row>
    <row r="166" spans="1:24" ht="87" x14ac:dyDescent="0.35">
      <c r="A166" s="112">
        <v>43921</v>
      </c>
      <c r="B166" s="113" t="s">
        <v>401</v>
      </c>
      <c r="C166" s="114" t="s">
        <v>90</v>
      </c>
      <c r="D166" s="114" t="s">
        <v>100</v>
      </c>
      <c r="E166" s="114" t="s">
        <v>43</v>
      </c>
      <c r="F166" s="27" t="s">
        <v>295</v>
      </c>
      <c r="G166" s="27"/>
      <c r="H166" s="27" t="s">
        <v>288</v>
      </c>
      <c r="I166" s="93" t="s">
        <v>287</v>
      </c>
      <c r="J166" s="16"/>
      <c r="K166" s="26" t="s">
        <v>299</v>
      </c>
      <c r="L166" s="104">
        <f>VLOOKUP(B166,QualitativeNotes!B:C,2,FALSE)</f>
        <v>0</v>
      </c>
      <c r="M166" s="27"/>
      <c r="N166" s="27" t="s">
        <v>288</v>
      </c>
      <c r="O166" s="93" t="s">
        <v>287</v>
      </c>
      <c r="P166" s="16"/>
      <c r="Q166" s="26" t="s">
        <v>299</v>
      </c>
      <c r="R166" s="104">
        <f>VLOOKUP($B166,QualitativeNotes!B:C,2,FALSE)</f>
        <v>0</v>
      </c>
      <c r="S166" s="27"/>
      <c r="T166" s="27" t="s">
        <v>288</v>
      </c>
      <c r="U166" s="93" t="s">
        <v>287</v>
      </c>
      <c r="V166" s="16"/>
      <c r="W166" s="26" t="s">
        <v>299</v>
      </c>
      <c r="X166" s="104">
        <f>VLOOKUP($B166,QualitativeNotes!B:C,2,FALSE)</f>
        <v>0</v>
      </c>
    </row>
    <row r="167" spans="1:24" ht="87" x14ac:dyDescent="0.35">
      <c r="A167" s="112">
        <v>43921</v>
      </c>
      <c r="B167" s="113" t="s">
        <v>402</v>
      </c>
      <c r="C167" s="114" t="s">
        <v>90</v>
      </c>
      <c r="D167" s="114" t="s">
        <v>101</v>
      </c>
      <c r="E167" s="114" t="s">
        <v>93</v>
      </c>
      <c r="F167" s="27" t="s">
        <v>295</v>
      </c>
      <c r="G167" s="27"/>
      <c r="H167" s="27" t="s">
        <v>288</v>
      </c>
      <c r="I167" s="93" t="s">
        <v>287</v>
      </c>
      <c r="J167" s="16"/>
      <c r="K167" s="97" t="s">
        <v>297</v>
      </c>
      <c r="L167" s="104">
        <f>VLOOKUP(B167,QualitativeNotes!B:C,2,FALSE)</f>
        <v>0</v>
      </c>
      <c r="M167" s="27"/>
      <c r="N167" s="27" t="s">
        <v>288</v>
      </c>
      <c r="O167" s="93" t="s">
        <v>287</v>
      </c>
      <c r="P167" s="16"/>
      <c r="Q167" s="97" t="s">
        <v>297</v>
      </c>
      <c r="R167" s="104">
        <f>VLOOKUP($B167,QualitativeNotes!B:C,2,FALSE)</f>
        <v>0</v>
      </c>
      <c r="S167" s="27"/>
      <c r="T167" s="27" t="s">
        <v>288</v>
      </c>
      <c r="U167" s="93" t="s">
        <v>287</v>
      </c>
      <c r="V167" s="16"/>
      <c r="W167" s="97" t="s">
        <v>297</v>
      </c>
      <c r="X167" s="104">
        <f>VLOOKUP($B167,QualitativeNotes!B:C,2,FALSE)</f>
        <v>0</v>
      </c>
    </row>
    <row r="168" spans="1:24" ht="87" x14ac:dyDescent="0.35">
      <c r="A168" s="112">
        <v>43921</v>
      </c>
      <c r="B168" s="113" t="s">
        <v>403</v>
      </c>
      <c r="C168" s="114" t="s">
        <v>90</v>
      </c>
      <c r="D168" s="114" t="s">
        <v>102</v>
      </c>
      <c r="E168" s="114" t="s">
        <v>43</v>
      </c>
      <c r="F168" s="27" t="s">
        <v>295</v>
      </c>
      <c r="G168" s="27"/>
      <c r="H168" s="27" t="s">
        <v>288</v>
      </c>
      <c r="I168" s="93" t="s">
        <v>287</v>
      </c>
      <c r="J168" s="16"/>
      <c r="K168" s="26">
        <v>5</v>
      </c>
      <c r="L168" s="104">
        <f>VLOOKUP(B168,QualitativeNotes!B:C,2,FALSE)</f>
        <v>0</v>
      </c>
      <c r="M168" s="27"/>
      <c r="N168" s="27" t="s">
        <v>288</v>
      </c>
      <c r="O168" s="93" t="s">
        <v>287</v>
      </c>
      <c r="P168" s="16"/>
      <c r="Q168" s="26">
        <v>6</v>
      </c>
      <c r="R168" s="104">
        <f>VLOOKUP($B168,QualitativeNotes!B:C,2,FALSE)</f>
        <v>0</v>
      </c>
      <c r="S168" s="27"/>
      <c r="T168" s="27" t="s">
        <v>288</v>
      </c>
      <c r="U168" s="93" t="s">
        <v>287</v>
      </c>
      <c r="V168" s="16"/>
      <c r="W168" s="26">
        <v>7</v>
      </c>
      <c r="X168" s="104">
        <f>VLOOKUP($B168,QualitativeNotes!B:C,2,FALSE)</f>
        <v>0</v>
      </c>
    </row>
    <row r="169" spans="1:24" ht="87" x14ac:dyDescent="0.35">
      <c r="A169" s="112">
        <v>43921</v>
      </c>
      <c r="B169" s="113" t="s">
        <v>404</v>
      </c>
      <c r="C169" s="114" t="s">
        <v>90</v>
      </c>
      <c r="D169" s="114" t="s">
        <v>103</v>
      </c>
      <c r="E169" s="114" t="s">
        <v>93</v>
      </c>
      <c r="F169" s="27" t="s">
        <v>295</v>
      </c>
      <c r="G169" s="27"/>
      <c r="H169" s="27" t="s">
        <v>288</v>
      </c>
      <c r="I169" s="93" t="s">
        <v>287</v>
      </c>
      <c r="J169" s="16"/>
      <c r="K169" s="97" t="s">
        <v>297</v>
      </c>
      <c r="L169" s="104">
        <f>VLOOKUP(B169,QualitativeNotes!B:C,2,FALSE)</f>
        <v>0</v>
      </c>
      <c r="M169" s="27"/>
      <c r="N169" s="27" t="s">
        <v>288</v>
      </c>
      <c r="O169" s="93" t="s">
        <v>287</v>
      </c>
      <c r="P169" s="16"/>
      <c r="Q169" s="97" t="s">
        <v>297</v>
      </c>
      <c r="R169" s="104">
        <f>VLOOKUP($B169,QualitativeNotes!B:C,2,FALSE)</f>
        <v>0</v>
      </c>
      <c r="S169" s="27"/>
      <c r="T169" s="27" t="s">
        <v>288</v>
      </c>
      <c r="U169" s="93" t="s">
        <v>287</v>
      </c>
      <c r="V169" s="16"/>
      <c r="W169" s="97" t="s">
        <v>297</v>
      </c>
      <c r="X169" s="104">
        <f>VLOOKUP($B169,QualitativeNotes!B:C,2,FALSE)</f>
        <v>0</v>
      </c>
    </row>
    <row r="170" spans="1:24" ht="87" x14ac:dyDescent="0.35">
      <c r="A170" s="112">
        <v>43921</v>
      </c>
      <c r="B170" s="113" t="s">
        <v>405</v>
      </c>
      <c r="C170" s="114" t="s">
        <v>90</v>
      </c>
      <c r="D170" s="114" t="s">
        <v>104</v>
      </c>
      <c r="E170" s="114" t="s">
        <v>43</v>
      </c>
      <c r="F170" s="27" t="s">
        <v>295</v>
      </c>
      <c r="G170" s="27"/>
      <c r="H170" s="27" t="s">
        <v>288</v>
      </c>
      <c r="I170" s="93" t="s">
        <v>287</v>
      </c>
      <c r="J170" s="16"/>
      <c r="K170" s="26" t="s">
        <v>287</v>
      </c>
      <c r="L170" s="104">
        <f>VLOOKUP(B170,QualitativeNotes!B:C,2,FALSE)</f>
        <v>0</v>
      </c>
      <c r="M170" s="27"/>
      <c r="N170" s="27" t="s">
        <v>288</v>
      </c>
      <c r="O170" s="93" t="s">
        <v>287</v>
      </c>
      <c r="P170" s="16"/>
      <c r="Q170" s="26" t="s">
        <v>287</v>
      </c>
      <c r="R170" s="104">
        <f>VLOOKUP($B170,QualitativeNotes!B:C,2,FALSE)</f>
        <v>0</v>
      </c>
      <c r="S170" s="27"/>
      <c r="T170" s="27" t="s">
        <v>288</v>
      </c>
      <c r="U170" s="93" t="s">
        <v>287</v>
      </c>
      <c r="V170" s="16"/>
      <c r="W170" s="26" t="s">
        <v>287</v>
      </c>
      <c r="X170" s="104">
        <f>VLOOKUP($B170,QualitativeNotes!B:C,2,FALSE)</f>
        <v>0</v>
      </c>
    </row>
    <row r="171" spans="1:24" ht="87" x14ac:dyDescent="0.35">
      <c r="A171" s="112">
        <v>43921</v>
      </c>
      <c r="B171" s="113" t="s">
        <v>406</v>
      </c>
      <c r="C171" s="114" t="s">
        <v>90</v>
      </c>
      <c r="D171" s="114" t="s">
        <v>105</v>
      </c>
      <c r="E171" s="114" t="s">
        <v>43</v>
      </c>
      <c r="F171" s="27" t="s">
        <v>295</v>
      </c>
      <c r="G171" s="27"/>
      <c r="H171" s="27" t="s">
        <v>288</v>
      </c>
      <c r="I171" s="93" t="s">
        <v>287</v>
      </c>
      <c r="J171" s="16"/>
      <c r="K171" s="26" t="s">
        <v>300</v>
      </c>
      <c r="L171" s="104" t="str">
        <f>VLOOKUP(B171,QualitativeNotes!B:C,2,FALSE)</f>
        <v>The parameter review is conducted on an annual basis since 2016.</v>
      </c>
      <c r="M171" s="27"/>
      <c r="N171" s="27" t="s">
        <v>288</v>
      </c>
      <c r="O171" s="93" t="s">
        <v>287</v>
      </c>
      <c r="P171" s="16"/>
      <c r="Q171" s="26" t="s">
        <v>300</v>
      </c>
      <c r="R171" s="104" t="str">
        <f>VLOOKUP($B171,QualitativeNotes!B:C,2,FALSE)</f>
        <v>The parameter review is conducted on an annual basis since 2016.</v>
      </c>
      <c r="S171" s="27"/>
      <c r="T171" s="27" t="s">
        <v>288</v>
      </c>
      <c r="U171" s="93" t="s">
        <v>287</v>
      </c>
      <c r="V171" s="16"/>
      <c r="W171" s="26" t="s">
        <v>300</v>
      </c>
      <c r="X171" s="104" t="str">
        <f>VLOOKUP($B171,QualitativeNotes!B:C,2,FALSE)</f>
        <v>The parameter review is conducted on an annual basis since 2016.</v>
      </c>
    </row>
    <row r="172" spans="1:24" ht="87" x14ac:dyDescent="0.35">
      <c r="A172" s="112">
        <v>43921</v>
      </c>
      <c r="B172" s="113" t="s">
        <v>407</v>
      </c>
      <c r="C172" s="114" t="s">
        <v>90</v>
      </c>
      <c r="D172" s="114" t="s">
        <v>106</v>
      </c>
      <c r="E172" s="114" t="s">
        <v>93</v>
      </c>
      <c r="F172" s="27" t="s">
        <v>295</v>
      </c>
      <c r="G172" s="27"/>
      <c r="H172" s="27" t="s">
        <v>288</v>
      </c>
      <c r="I172" s="93" t="s">
        <v>287</v>
      </c>
      <c r="J172" s="16"/>
      <c r="K172" s="97" t="s">
        <v>297</v>
      </c>
      <c r="L172" s="104">
        <f>VLOOKUP(B172,QualitativeNotes!B:C,2,FALSE)</f>
        <v>0</v>
      </c>
      <c r="M172" s="27"/>
      <c r="N172" s="27" t="s">
        <v>288</v>
      </c>
      <c r="O172" s="93" t="s">
        <v>287</v>
      </c>
      <c r="P172" s="16"/>
      <c r="Q172" s="97" t="s">
        <v>297</v>
      </c>
      <c r="R172" s="104">
        <f>VLOOKUP($B172,QualitativeNotes!B:C,2,FALSE)</f>
        <v>0</v>
      </c>
      <c r="S172" s="27"/>
      <c r="T172" s="27" t="s">
        <v>288</v>
      </c>
      <c r="U172" s="93" t="s">
        <v>287</v>
      </c>
      <c r="V172" s="16"/>
      <c r="W172" s="97" t="s">
        <v>297</v>
      </c>
      <c r="X172" s="104">
        <f>VLOOKUP($B172,QualitativeNotes!B:C,2,FALSE)</f>
        <v>0</v>
      </c>
    </row>
    <row r="173" spans="1:24" ht="72.5" x14ac:dyDescent="0.35">
      <c r="A173" s="112">
        <v>43921</v>
      </c>
      <c r="B173" s="113" t="s">
        <v>408</v>
      </c>
      <c r="C173" s="114" t="s">
        <v>107</v>
      </c>
      <c r="D173" s="114" t="s">
        <v>108</v>
      </c>
      <c r="E173" s="114" t="s">
        <v>45</v>
      </c>
      <c r="F173" s="27" t="s">
        <v>295</v>
      </c>
      <c r="G173" s="27"/>
      <c r="H173" s="27" t="s">
        <v>288</v>
      </c>
      <c r="I173" s="93" t="s">
        <v>287</v>
      </c>
      <c r="J173" s="16"/>
      <c r="K173" s="95">
        <v>8</v>
      </c>
      <c r="L173" s="104">
        <f>VLOOKUP(B173,QualitativeNotes!B:C,2,FALSE)</f>
        <v>0</v>
      </c>
      <c r="M173" s="27"/>
      <c r="N173" s="27" t="s">
        <v>288</v>
      </c>
      <c r="O173" s="93" t="s">
        <v>287</v>
      </c>
      <c r="P173" s="16"/>
      <c r="Q173" s="95">
        <v>9</v>
      </c>
      <c r="R173" s="104">
        <f>VLOOKUP($B173,QualitativeNotes!B:C,2,FALSE)</f>
        <v>0</v>
      </c>
      <c r="S173" s="27"/>
      <c r="T173" s="27" t="s">
        <v>288</v>
      </c>
      <c r="U173" s="93" t="s">
        <v>287</v>
      </c>
      <c r="V173" s="16"/>
      <c r="W173" s="95">
        <v>10</v>
      </c>
      <c r="X173" s="104">
        <f>VLOOKUP($B173,QualitativeNotes!B:C,2,FALSE)</f>
        <v>0</v>
      </c>
    </row>
    <row r="174" spans="1:24" ht="58" x14ac:dyDescent="0.35">
      <c r="A174" s="112">
        <v>43921</v>
      </c>
      <c r="B174" s="113" t="s">
        <v>409</v>
      </c>
      <c r="C174" s="114" t="s">
        <v>109</v>
      </c>
      <c r="D174" s="114" t="s">
        <v>110</v>
      </c>
      <c r="E174" s="114" t="s">
        <v>43</v>
      </c>
      <c r="F174" s="27" t="s">
        <v>295</v>
      </c>
      <c r="G174" s="27"/>
      <c r="H174" s="27" t="s">
        <v>288</v>
      </c>
      <c r="I174" s="93" t="s">
        <v>287</v>
      </c>
      <c r="J174" s="16"/>
      <c r="K174" s="26" t="s">
        <v>301</v>
      </c>
      <c r="L174" s="104">
        <f>VLOOKUP(B174,QualitativeNotes!B:C,2,FALSE)</f>
        <v>0</v>
      </c>
      <c r="M174" s="27"/>
      <c r="N174" s="27" t="s">
        <v>288</v>
      </c>
      <c r="O174" s="93" t="s">
        <v>287</v>
      </c>
      <c r="P174" s="16"/>
      <c r="Q174" s="26" t="s">
        <v>301</v>
      </c>
      <c r="R174" s="104">
        <f>VLOOKUP($B174,QualitativeNotes!B:C,2,FALSE)</f>
        <v>0</v>
      </c>
      <c r="S174" s="27"/>
      <c r="T174" s="27" t="s">
        <v>288</v>
      </c>
      <c r="U174" s="93" t="s">
        <v>287</v>
      </c>
      <c r="V174" s="16"/>
      <c r="W174" s="26" t="s">
        <v>301</v>
      </c>
      <c r="X174" s="104">
        <f>VLOOKUP($B174,QualitativeNotes!B:C,2,FALSE)</f>
        <v>0</v>
      </c>
    </row>
    <row r="175" spans="1:24" ht="58" x14ac:dyDescent="0.35">
      <c r="A175" s="112">
        <v>43921</v>
      </c>
      <c r="B175" s="113" t="s">
        <v>410</v>
      </c>
      <c r="C175" s="114" t="s">
        <v>109</v>
      </c>
      <c r="D175" s="114" t="s">
        <v>111</v>
      </c>
      <c r="E175" s="114" t="s">
        <v>43</v>
      </c>
      <c r="F175" s="27" t="s">
        <v>295</v>
      </c>
      <c r="G175" s="27"/>
      <c r="H175" s="27" t="s">
        <v>288</v>
      </c>
      <c r="I175" s="93" t="s">
        <v>287</v>
      </c>
      <c r="J175" s="16"/>
      <c r="K175" s="26" t="s">
        <v>302</v>
      </c>
      <c r="L175" s="104">
        <f>VLOOKUP(B175,QualitativeNotes!B:C,2,FALSE)</f>
        <v>0</v>
      </c>
      <c r="M175" s="27"/>
      <c r="N175" s="27" t="s">
        <v>288</v>
      </c>
      <c r="O175" s="93" t="s">
        <v>287</v>
      </c>
      <c r="P175" s="16"/>
      <c r="Q175" s="26" t="s">
        <v>302</v>
      </c>
      <c r="R175" s="104">
        <f>VLOOKUP($B175,QualitativeNotes!B:C,2,FALSE)</f>
        <v>0</v>
      </c>
      <c r="S175" s="27"/>
      <c r="T175" s="27" t="s">
        <v>288</v>
      </c>
      <c r="U175" s="93" t="s">
        <v>287</v>
      </c>
      <c r="V175" s="16"/>
      <c r="W175" s="26" t="s">
        <v>302</v>
      </c>
      <c r="X175" s="104">
        <f>VLOOKUP($B175,QualitativeNotes!B:C,2,FALSE)</f>
        <v>0</v>
      </c>
    </row>
    <row r="176" spans="1:24" ht="72.5" x14ac:dyDescent="0.35">
      <c r="A176" s="112">
        <v>43921</v>
      </c>
      <c r="B176" s="113" t="s">
        <v>411</v>
      </c>
      <c r="C176" s="114" t="s">
        <v>107</v>
      </c>
      <c r="D176" s="114" t="s">
        <v>112</v>
      </c>
      <c r="E176" s="114" t="s">
        <v>45</v>
      </c>
      <c r="F176" s="27" t="s">
        <v>295</v>
      </c>
      <c r="G176" s="27"/>
      <c r="H176" s="27" t="s">
        <v>288</v>
      </c>
      <c r="I176" s="93" t="s">
        <v>287</v>
      </c>
      <c r="J176" s="16"/>
      <c r="K176" s="95">
        <v>1000</v>
      </c>
      <c r="L176" s="104">
        <f>VLOOKUP(B176,QualitativeNotes!B:C,2,FALSE)</f>
        <v>0</v>
      </c>
      <c r="M176" s="27"/>
      <c r="N176" s="27" t="s">
        <v>288</v>
      </c>
      <c r="O176" s="93" t="s">
        <v>287</v>
      </c>
      <c r="P176" s="16"/>
      <c r="Q176" s="95">
        <v>1001</v>
      </c>
      <c r="R176" s="104">
        <f>VLOOKUP($B176,QualitativeNotes!B:C,2,FALSE)</f>
        <v>0</v>
      </c>
      <c r="S176" s="27"/>
      <c r="T176" s="27" t="s">
        <v>288</v>
      </c>
      <c r="U176" s="93" t="s">
        <v>287</v>
      </c>
      <c r="V176" s="16"/>
      <c r="W176" s="95">
        <v>1002</v>
      </c>
      <c r="X176" s="104">
        <f>VLOOKUP($B176,QualitativeNotes!B:C,2,FALSE)</f>
        <v>0</v>
      </c>
    </row>
    <row r="177" spans="1:24" ht="72.5" x14ac:dyDescent="0.35">
      <c r="A177" s="112">
        <v>43921</v>
      </c>
      <c r="B177" s="113" t="s">
        <v>412</v>
      </c>
      <c r="C177" s="114" t="s">
        <v>107</v>
      </c>
      <c r="D177" s="114" t="s">
        <v>113</v>
      </c>
      <c r="E177" s="114" t="s">
        <v>64</v>
      </c>
      <c r="F177" s="27" t="s">
        <v>295</v>
      </c>
      <c r="G177" s="27"/>
      <c r="H177" s="27" t="s">
        <v>288</v>
      </c>
      <c r="I177" s="93" t="s">
        <v>287</v>
      </c>
      <c r="J177" s="16"/>
      <c r="K177" s="96">
        <v>0.99</v>
      </c>
      <c r="L177" s="104">
        <f>VLOOKUP(B177,QualitativeNotes!B:C,2,FALSE)</f>
        <v>0</v>
      </c>
      <c r="M177" s="27"/>
      <c r="N177" s="27" t="s">
        <v>288</v>
      </c>
      <c r="O177" s="93" t="s">
        <v>287</v>
      </c>
      <c r="P177" s="16"/>
      <c r="Q177" s="96">
        <v>1.99</v>
      </c>
      <c r="R177" s="104">
        <f>VLOOKUP($B177,QualitativeNotes!B:C,2,FALSE)</f>
        <v>0</v>
      </c>
      <c r="S177" s="27"/>
      <c r="T177" s="27" t="s">
        <v>288</v>
      </c>
      <c r="U177" s="93" t="s">
        <v>287</v>
      </c>
      <c r="V177" s="16"/>
      <c r="W177" s="96">
        <v>2.99</v>
      </c>
      <c r="X177" s="104">
        <f>VLOOKUP($B177,QualitativeNotes!B:C,2,FALSE)</f>
        <v>0</v>
      </c>
    </row>
    <row r="178" spans="1:24" ht="72.5" x14ac:dyDescent="0.35">
      <c r="A178" s="112">
        <v>43921</v>
      </c>
      <c r="B178" s="113" t="s">
        <v>413</v>
      </c>
      <c r="C178" s="114" t="s">
        <v>107</v>
      </c>
      <c r="D178" s="114" t="s">
        <v>114</v>
      </c>
      <c r="E178" s="114" t="s">
        <v>9</v>
      </c>
      <c r="F178" s="27" t="s">
        <v>295</v>
      </c>
      <c r="G178" s="27"/>
      <c r="H178" s="27" t="s">
        <v>288</v>
      </c>
      <c r="I178" s="93" t="s">
        <v>287</v>
      </c>
      <c r="J178" s="16"/>
      <c r="K178" s="94">
        <v>100000</v>
      </c>
      <c r="L178" s="104">
        <f>VLOOKUP(B178,QualitativeNotes!B:C,2,FALSE)</f>
        <v>0</v>
      </c>
      <c r="M178" s="27"/>
      <c r="N178" s="27" t="s">
        <v>288</v>
      </c>
      <c r="O178" s="93" t="s">
        <v>287</v>
      </c>
      <c r="P178" s="16"/>
      <c r="Q178" s="94">
        <v>100000</v>
      </c>
      <c r="R178" s="104">
        <f>VLOOKUP($B178,QualitativeNotes!B:C,2,FALSE)</f>
        <v>0</v>
      </c>
      <c r="S178" s="27"/>
      <c r="T178" s="27" t="s">
        <v>288</v>
      </c>
      <c r="U178" s="93" t="s">
        <v>287</v>
      </c>
      <c r="V178" s="16"/>
      <c r="W178" s="94">
        <v>100000</v>
      </c>
      <c r="X178" s="104">
        <f>VLOOKUP($B178,QualitativeNotes!B:C,2,FALSE)</f>
        <v>0</v>
      </c>
    </row>
    <row r="179" spans="1:24" ht="72.5" x14ac:dyDescent="0.35">
      <c r="A179" s="112">
        <v>43921</v>
      </c>
      <c r="B179" s="113" t="s">
        <v>414</v>
      </c>
      <c r="C179" s="114" t="s">
        <v>107</v>
      </c>
      <c r="D179" s="114" t="s">
        <v>115</v>
      </c>
      <c r="E179" s="114" t="s">
        <v>9</v>
      </c>
      <c r="F179" s="27" t="s">
        <v>295</v>
      </c>
      <c r="G179" s="27"/>
      <c r="H179" s="27" t="s">
        <v>288</v>
      </c>
      <c r="I179" s="93" t="s">
        <v>287</v>
      </c>
      <c r="J179" s="16"/>
      <c r="K179" s="94">
        <v>100000</v>
      </c>
      <c r="L179" s="104">
        <f>VLOOKUP(B179,QualitativeNotes!B:C,2,FALSE)</f>
        <v>0</v>
      </c>
      <c r="M179" s="27"/>
      <c r="N179" s="27" t="s">
        <v>288</v>
      </c>
      <c r="O179" s="93" t="s">
        <v>287</v>
      </c>
      <c r="P179" s="16"/>
      <c r="Q179" s="94">
        <v>100000</v>
      </c>
      <c r="R179" s="104">
        <f>VLOOKUP($B179,QualitativeNotes!B:C,2,FALSE)</f>
        <v>0</v>
      </c>
      <c r="S179" s="27"/>
      <c r="T179" s="27" t="s">
        <v>288</v>
      </c>
      <c r="U179" s="93" t="s">
        <v>287</v>
      </c>
      <c r="V179" s="16"/>
      <c r="W179" s="94">
        <v>100000</v>
      </c>
      <c r="X179" s="104">
        <f>VLOOKUP($B179,QualitativeNotes!B:C,2,FALSE)</f>
        <v>0</v>
      </c>
    </row>
    <row r="180" spans="1:24" ht="43.5" x14ac:dyDescent="0.35">
      <c r="A180" s="112">
        <v>43921</v>
      </c>
      <c r="B180" s="113" t="s">
        <v>415</v>
      </c>
      <c r="C180" s="114" t="s">
        <v>365</v>
      </c>
      <c r="D180" s="114" t="s">
        <v>365</v>
      </c>
      <c r="E180" s="114" t="s">
        <v>9</v>
      </c>
      <c r="F180" s="27" t="s">
        <v>1</v>
      </c>
      <c r="G180" s="27"/>
      <c r="H180" s="27" t="s">
        <v>288</v>
      </c>
      <c r="I180" s="93" t="s">
        <v>287</v>
      </c>
      <c r="J180" s="16"/>
      <c r="K180" s="94">
        <v>100000</v>
      </c>
      <c r="L180" s="104">
        <f>VLOOKUP(B180,QualitativeNotes!B:C,2,FALSE)</f>
        <v>0</v>
      </c>
      <c r="M180" s="27"/>
      <c r="N180" s="27" t="s">
        <v>288</v>
      </c>
      <c r="O180" s="93" t="s">
        <v>287</v>
      </c>
      <c r="P180" s="16"/>
      <c r="Q180" s="94">
        <v>100000</v>
      </c>
      <c r="R180" s="104">
        <f>VLOOKUP($B180,QualitativeNotes!B:C,2,FALSE)</f>
        <v>0</v>
      </c>
      <c r="S180" s="27"/>
      <c r="T180" s="27" t="s">
        <v>288</v>
      </c>
      <c r="U180" s="93" t="s">
        <v>287</v>
      </c>
      <c r="V180" s="16"/>
      <c r="W180" s="94">
        <v>100000</v>
      </c>
      <c r="X180" s="104">
        <f>VLOOKUP($B180,QualitativeNotes!B:C,2,FALSE)</f>
        <v>0</v>
      </c>
    </row>
    <row r="181" spans="1:24" ht="43.5" x14ac:dyDescent="0.35">
      <c r="A181" s="112">
        <v>43921</v>
      </c>
      <c r="B181" s="113" t="s">
        <v>416</v>
      </c>
      <c r="C181" s="114" t="s">
        <v>117</v>
      </c>
      <c r="D181" s="114" t="s">
        <v>117</v>
      </c>
      <c r="E181" s="114" t="s">
        <v>9</v>
      </c>
      <c r="F181" s="27" t="s">
        <v>1</v>
      </c>
      <c r="G181" s="27"/>
      <c r="H181" s="27" t="s">
        <v>288</v>
      </c>
      <c r="I181" s="93" t="s">
        <v>287</v>
      </c>
      <c r="J181" s="16"/>
      <c r="K181" s="94">
        <v>100000</v>
      </c>
      <c r="L181" s="104">
        <f>VLOOKUP(B181,QualitativeNotes!B:C,2,FALSE)</f>
        <v>0</v>
      </c>
      <c r="M181" s="27"/>
      <c r="N181" s="27" t="s">
        <v>288</v>
      </c>
      <c r="O181" s="93" t="s">
        <v>287</v>
      </c>
      <c r="P181" s="16"/>
      <c r="Q181" s="94">
        <v>100000</v>
      </c>
      <c r="R181" s="104">
        <f>VLOOKUP($B181,QualitativeNotes!B:C,2,FALSE)</f>
        <v>0</v>
      </c>
      <c r="S181" s="27"/>
      <c r="T181" s="27" t="s">
        <v>288</v>
      </c>
      <c r="U181" s="93" t="s">
        <v>287</v>
      </c>
      <c r="V181" s="16"/>
      <c r="W181" s="94">
        <v>100000</v>
      </c>
      <c r="X181" s="104">
        <f>VLOOKUP($B181,QualitativeNotes!B:C,2,FALSE)</f>
        <v>0</v>
      </c>
    </row>
    <row r="182" spans="1:24" ht="43.5" x14ac:dyDescent="0.35">
      <c r="A182" s="112">
        <v>43921</v>
      </c>
      <c r="B182" s="113" t="s">
        <v>417</v>
      </c>
      <c r="C182" s="114" t="s">
        <v>118</v>
      </c>
      <c r="D182" s="114" t="s">
        <v>118</v>
      </c>
      <c r="E182" s="114" t="s">
        <v>9</v>
      </c>
      <c r="F182" s="27" t="s">
        <v>668</v>
      </c>
      <c r="G182" s="27"/>
      <c r="H182" s="27" t="s">
        <v>288</v>
      </c>
      <c r="I182" s="93" t="s">
        <v>287</v>
      </c>
      <c r="J182" s="16"/>
      <c r="K182" s="94">
        <v>100000</v>
      </c>
      <c r="L182" s="104" t="str">
        <f>VLOOKUP(B182,QualitativeNotes!B:C,2,FALSE)</f>
        <v>This is the summation of actual margin call amounts inclusive the intraday call amount for the day.</v>
      </c>
      <c r="M182" s="27"/>
      <c r="N182" s="27" t="s">
        <v>288</v>
      </c>
      <c r="O182" s="93" t="s">
        <v>287</v>
      </c>
      <c r="P182" s="16"/>
      <c r="Q182" s="94">
        <v>100000</v>
      </c>
      <c r="R182" s="104" t="str">
        <f>VLOOKUP($B182,QualitativeNotes!B:C,2,FALSE)</f>
        <v>This is the summation of actual margin call amounts inclusive the intraday call amount for the day.</v>
      </c>
      <c r="S182" s="27"/>
      <c r="T182" s="27" t="s">
        <v>288</v>
      </c>
      <c r="U182" s="93" t="s">
        <v>287</v>
      </c>
      <c r="V182" s="16"/>
      <c r="W182" s="94">
        <v>100000</v>
      </c>
      <c r="X182" s="104" t="str">
        <f>VLOOKUP($B182,QualitativeNotes!B:C,2,FALSE)</f>
        <v>This is the summation of actual margin call amounts inclusive the intraday call amount for the day.</v>
      </c>
    </row>
    <row r="183" spans="1:24" ht="29" x14ac:dyDescent="0.35">
      <c r="A183" s="112">
        <v>43921</v>
      </c>
      <c r="B183" s="113" t="s">
        <v>418</v>
      </c>
      <c r="C183" s="114" t="s">
        <v>119</v>
      </c>
      <c r="D183" s="114" t="s">
        <v>120</v>
      </c>
      <c r="E183" s="114" t="s">
        <v>43</v>
      </c>
      <c r="F183" s="27" t="s">
        <v>1</v>
      </c>
      <c r="G183" s="27"/>
      <c r="H183" s="27" t="s">
        <v>288</v>
      </c>
      <c r="I183" s="93" t="s">
        <v>287</v>
      </c>
      <c r="J183" s="16"/>
      <c r="K183" s="26" t="s">
        <v>305</v>
      </c>
      <c r="L183" s="104">
        <f>VLOOKUP(B183,QualitativeNotes!B:C,2,FALSE)</f>
        <v>0</v>
      </c>
      <c r="M183" s="27"/>
      <c r="N183" s="27" t="s">
        <v>288</v>
      </c>
      <c r="O183" s="93" t="s">
        <v>287</v>
      </c>
      <c r="P183" s="16"/>
      <c r="Q183" s="26" t="s">
        <v>682</v>
      </c>
      <c r="R183" s="104">
        <f>VLOOKUP($B183,QualitativeNotes!B:C,2,FALSE)</f>
        <v>0</v>
      </c>
      <c r="S183" s="27"/>
      <c r="T183" s="27" t="s">
        <v>288</v>
      </c>
      <c r="U183" s="93" t="s">
        <v>287</v>
      </c>
      <c r="V183" s="16"/>
      <c r="W183" s="26" t="s">
        <v>687</v>
      </c>
      <c r="X183" s="104">
        <f>VLOOKUP($B183,QualitativeNotes!B:C,2,FALSE)</f>
        <v>0</v>
      </c>
    </row>
    <row r="184" spans="1:24" ht="43.5" x14ac:dyDescent="0.35">
      <c r="A184" s="112">
        <v>43921</v>
      </c>
      <c r="B184" s="113" t="s">
        <v>529</v>
      </c>
      <c r="C184" s="114" t="s">
        <v>119</v>
      </c>
      <c r="D184" s="114" t="s">
        <v>121</v>
      </c>
      <c r="E184" s="114" t="s">
        <v>9</v>
      </c>
      <c r="F184" s="27" t="s">
        <v>1</v>
      </c>
      <c r="G184" s="27"/>
      <c r="H184" s="27" t="s">
        <v>288</v>
      </c>
      <c r="I184" s="93" t="s">
        <v>287</v>
      </c>
      <c r="J184" s="16" t="s">
        <v>122</v>
      </c>
      <c r="K184" s="94">
        <v>1000000</v>
      </c>
      <c r="L184" s="104">
        <f>VLOOKUP(B184,QualitativeNotes!B:C,2,FALSE)</f>
        <v>0</v>
      </c>
      <c r="M184" s="27"/>
      <c r="N184" s="27" t="s">
        <v>288</v>
      </c>
      <c r="O184" s="93" t="s">
        <v>287</v>
      </c>
      <c r="P184" s="16" t="s">
        <v>122</v>
      </c>
      <c r="Q184" s="94">
        <v>1000000</v>
      </c>
      <c r="R184" s="104">
        <f>VLOOKUP($B184,QualitativeNotes!B:C,2,FALSE)</f>
        <v>0</v>
      </c>
      <c r="S184" s="27"/>
      <c r="T184" s="27" t="s">
        <v>288</v>
      </c>
      <c r="U184" s="93" t="s">
        <v>287</v>
      </c>
      <c r="V184" s="16" t="s">
        <v>122</v>
      </c>
      <c r="W184" s="94">
        <v>1000000</v>
      </c>
      <c r="X184" s="104">
        <f>VLOOKUP($B184,QualitativeNotes!B:C,2,FALSE)</f>
        <v>0</v>
      </c>
    </row>
    <row r="185" spans="1:24" ht="43.5" x14ac:dyDescent="0.35">
      <c r="A185" s="112">
        <v>43921</v>
      </c>
      <c r="B185" s="113" t="s">
        <v>529</v>
      </c>
      <c r="C185" s="114" t="s">
        <v>119</v>
      </c>
      <c r="D185" s="114" t="s">
        <v>121</v>
      </c>
      <c r="E185" s="114" t="s">
        <v>9</v>
      </c>
      <c r="F185" s="27" t="s">
        <v>1</v>
      </c>
      <c r="G185" s="27"/>
      <c r="H185" s="27" t="s">
        <v>288</v>
      </c>
      <c r="I185" s="93" t="s">
        <v>287</v>
      </c>
      <c r="J185" s="16" t="s">
        <v>122</v>
      </c>
      <c r="K185" s="94">
        <v>1000000</v>
      </c>
      <c r="L185" s="104">
        <f>VLOOKUP(B185,QualitativeNotes!B:C,2,FALSE)</f>
        <v>0</v>
      </c>
      <c r="M185" s="27"/>
      <c r="N185" s="27" t="s">
        <v>288</v>
      </c>
      <c r="O185" s="93" t="s">
        <v>287</v>
      </c>
      <c r="P185" s="16" t="s">
        <v>122</v>
      </c>
      <c r="Q185" s="94">
        <v>1000000</v>
      </c>
      <c r="R185" s="104">
        <f>VLOOKUP($B185,QualitativeNotes!B:C,2,FALSE)</f>
        <v>0</v>
      </c>
      <c r="S185" s="27"/>
      <c r="T185" s="27" t="s">
        <v>288</v>
      </c>
      <c r="U185" s="93" t="s">
        <v>287</v>
      </c>
      <c r="V185" s="16" t="s">
        <v>122</v>
      </c>
      <c r="W185" s="94">
        <v>1000000</v>
      </c>
      <c r="X185" s="104">
        <f>VLOOKUP($B185,QualitativeNotes!B:C,2,FALSE)</f>
        <v>0</v>
      </c>
    </row>
    <row r="186" spans="1:24" ht="43.5" x14ac:dyDescent="0.35">
      <c r="A186" s="112">
        <v>43921</v>
      </c>
      <c r="B186" s="113" t="s">
        <v>530</v>
      </c>
      <c r="C186" s="114" t="s">
        <v>119</v>
      </c>
      <c r="D186" s="114" t="s">
        <v>123</v>
      </c>
      <c r="E186" s="114" t="s">
        <v>9</v>
      </c>
      <c r="F186" s="27" t="s">
        <v>1</v>
      </c>
      <c r="G186" s="27"/>
      <c r="H186" s="27" t="s">
        <v>288</v>
      </c>
      <c r="I186" s="93" t="s">
        <v>287</v>
      </c>
      <c r="J186" s="16" t="s">
        <v>122</v>
      </c>
      <c r="K186" s="94">
        <v>1000000</v>
      </c>
      <c r="L186" s="104">
        <f>VLOOKUP(B186,QualitativeNotes!B:C,2,FALSE)</f>
        <v>0</v>
      </c>
      <c r="M186" s="27"/>
      <c r="N186" s="27" t="s">
        <v>288</v>
      </c>
      <c r="O186" s="93" t="s">
        <v>287</v>
      </c>
      <c r="P186" s="16" t="s">
        <v>122</v>
      </c>
      <c r="Q186" s="94">
        <v>1000000</v>
      </c>
      <c r="R186" s="104">
        <f>VLOOKUP($B186,QualitativeNotes!B:C,2,FALSE)</f>
        <v>0</v>
      </c>
      <c r="S186" s="27"/>
      <c r="T186" s="27" t="s">
        <v>288</v>
      </c>
      <c r="U186" s="93" t="s">
        <v>287</v>
      </c>
      <c r="V186" s="16" t="s">
        <v>122</v>
      </c>
      <c r="W186" s="94">
        <v>1000000</v>
      </c>
      <c r="X186" s="104">
        <f>VLOOKUP($B186,QualitativeNotes!B:C,2,FALSE)</f>
        <v>0</v>
      </c>
    </row>
    <row r="187" spans="1:24" ht="43.5" x14ac:dyDescent="0.35">
      <c r="A187" s="112">
        <v>43921</v>
      </c>
      <c r="B187" s="113" t="s">
        <v>530</v>
      </c>
      <c r="C187" s="114" t="s">
        <v>119</v>
      </c>
      <c r="D187" s="114" t="s">
        <v>123</v>
      </c>
      <c r="E187" s="114" t="s">
        <v>9</v>
      </c>
      <c r="F187" s="27" t="s">
        <v>1</v>
      </c>
      <c r="G187" s="27"/>
      <c r="H187" s="27" t="s">
        <v>288</v>
      </c>
      <c r="I187" s="93" t="s">
        <v>287</v>
      </c>
      <c r="J187" s="16" t="s">
        <v>122</v>
      </c>
      <c r="K187" s="94">
        <v>1000000</v>
      </c>
      <c r="L187" s="104">
        <f>VLOOKUP(B187,QualitativeNotes!B:C,2,FALSE)</f>
        <v>0</v>
      </c>
      <c r="M187" s="27"/>
      <c r="N187" s="27" t="s">
        <v>288</v>
      </c>
      <c r="O187" s="93" t="s">
        <v>287</v>
      </c>
      <c r="P187" s="16" t="s">
        <v>122</v>
      </c>
      <c r="Q187" s="94">
        <v>1000000</v>
      </c>
      <c r="R187" s="104">
        <f>VLOOKUP($B187,QualitativeNotes!B:C,2,FALSE)</f>
        <v>0</v>
      </c>
      <c r="S187" s="27"/>
      <c r="T187" s="27" t="s">
        <v>288</v>
      </c>
      <c r="U187" s="93" t="s">
        <v>287</v>
      </c>
      <c r="V187" s="16" t="s">
        <v>122</v>
      </c>
      <c r="W187" s="94">
        <v>1000000</v>
      </c>
      <c r="X187" s="104">
        <f>VLOOKUP($B187,QualitativeNotes!B:C,2,FALSE)</f>
        <v>0</v>
      </c>
    </row>
    <row r="188" spans="1:24" ht="43.5" x14ac:dyDescent="0.35">
      <c r="A188" s="112">
        <v>43921</v>
      </c>
      <c r="B188" s="113" t="s">
        <v>531</v>
      </c>
      <c r="C188" s="114" t="s">
        <v>119</v>
      </c>
      <c r="D188" s="114" t="s">
        <v>124</v>
      </c>
      <c r="E188" s="114" t="s">
        <v>9</v>
      </c>
      <c r="F188" s="27" t="s">
        <v>1</v>
      </c>
      <c r="G188" s="27"/>
      <c r="H188" s="27" t="s">
        <v>288</v>
      </c>
      <c r="I188" s="93" t="s">
        <v>287</v>
      </c>
      <c r="J188" s="16" t="s">
        <v>122</v>
      </c>
      <c r="K188" s="94">
        <v>1000000</v>
      </c>
      <c r="L188" s="104">
        <f>VLOOKUP(B188,QualitativeNotes!B:C,2,FALSE)</f>
        <v>0</v>
      </c>
      <c r="M188" s="27"/>
      <c r="N188" s="27" t="s">
        <v>288</v>
      </c>
      <c r="O188" s="93" t="s">
        <v>287</v>
      </c>
      <c r="P188" s="16" t="s">
        <v>122</v>
      </c>
      <c r="Q188" s="94">
        <v>1000000</v>
      </c>
      <c r="R188" s="104">
        <f>VLOOKUP($B188,QualitativeNotes!B:C,2,FALSE)</f>
        <v>0</v>
      </c>
      <c r="S188" s="27"/>
      <c r="T188" s="27" t="s">
        <v>288</v>
      </c>
      <c r="U188" s="93" t="s">
        <v>287</v>
      </c>
      <c r="V188" s="16" t="s">
        <v>122</v>
      </c>
      <c r="W188" s="94">
        <v>1000000</v>
      </c>
      <c r="X188" s="104">
        <f>VLOOKUP($B188,QualitativeNotes!B:C,2,FALSE)</f>
        <v>0</v>
      </c>
    </row>
    <row r="189" spans="1:24" ht="43.5" x14ac:dyDescent="0.35">
      <c r="A189" s="112">
        <v>43921</v>
      </c>
      <c r="B189" s="113" t="s">
        <v>531</v>
      </c>
      <c r="C189" s="114" t="s">
        <v>119</v>
      </c>
      <c r="D189" s="114" t="s">
        <v>124</v>
      </c>
      <c r="E189" s="114" t="s">
        <v>9</v>
      </c>
      <c r="F189" s="27" t="s">
        <v>1</v>
      </c>
      <c r="G189" s="27"/>
      <c r="H189" s="27" t="s">
        <v>288</v>
      </c>
      <c r="I189" s="93" t="s">
        <v>287</v>
      </c>
      <c r="J189" s="16" t="s">
        <v>122</v>
      </c>
      <c r="K189" s="94">
        <v>1000000</v>
      </c>
      <c r="L189" s="104">
        <f>VLOOKUP(B189,QualitativeNotes!B:C,2,FALSE)</f>
        <v>0</v>
      </c>
      <c r="M189" s="27"/>
      <c r="N189" s="27" t="s">
        <v>288</v>
      </c>
      <c r="O189" s="93" t="s">
        <v>287</v>
      </c>
      <c r="P189" s="16" t="s">
        <v>122</v>
      </c>
      <c r="Q189" s="94">
        <v>1000000</v>
      </c>
      <c r="R189" s="104">
        <f>VLOOKUP($B189,QualitativeNotes!B:C,2,FALSE)</f>
        <v>0</v>
      </c>
      <c r="S189" s="27"/>
      <c r="T189" s="27" t="s">
        <v>288</v>
      </c>
      <c r="U189" s="93" t="s">
        <v>287</v>
      </c>
      <c r="V189" s="16" t="s">
        <v>122</v>
      </c>
      <c r="W189" s="94">
        <v>1000000</v>
      </c>
      <c r="X189" s="104">
        <f>VLOOKUP($B189,QualitativeNotes!B:C,2,FALSE)</f>
        <v>0</v>
      </c>
    </row>
    <row r="190" spans="1:24" ht="43.5" x14ac:dyDescent="0.35">
      <c r="A190" s="112">
        <v>43921</v>
      </c>
      <c r="B190" s="113" t="s">
        <v>532</v>
      </c>
      <c r="C190" s="114" t="s">
        <v>119</v>
      </c>
      <c r="D190" s="114" t="s">
        <v>125</v>
      </c>
      <c r="E190" s="114" t="s">
        <v>9</v>
      </c>
      <c r="F190" s="27" t="s">
        <v>1</v>
      </c>
      <c r="G190" s="27"/>
      <c r="H190" s="27" t="s">
        <v>288</v>
      </c>
      <c r="I190" s="93" t="s">
        <v>287</v>
      </c>
      <c r="J190" s="16" t="s">
        <v>122</v>
      </c>
      <c r="K190" s="94">
        <v>1000000</v>
      </c>
      <c r="L190" s="104">
        <f>VLOOKUP(B190,QualitativeNotes!B:C,2,FALSE)</f>
        <v>0</v>
      </c>
      <c r="M190" s="27"/>
      <c r="N190" s="27" t="s">
        <v>288</v>
      </c>
      <c r="O190" s="93" t="s">
        <v>287</v>
      </c>
      <c r="P190" s="16" t="s">
        <v>122</v>
      </c>
      <c r="Q190" s="94">
        <v>1000000</v>
      </c>
      <c r="R190" s="104">
        <f>VLOOKUP($B190,QualitativeNotes!B:C,2,FALSE)</f>
        <v>0</v>
      </c>
      <c r="S190" s="27"/>
      <c r="T190" s="27" t="s">
        <v>288</v>
      </c>
      <c r="U190" s="93" t="s">
        <v>287</v>
      </c>
      <c r="V190" s="16" t="s">
        <v>122</v>
      </c>
      <c r="W190" s="94">
        <v>1000000</v>
      </c>
      <c r="X190" s="104">
        <f>VLOOKUP($B190,QualitativeNotes!B:C,2,FALSE)</f>
        <v>0</v>
      </c>
    </row>
    <row r="191" spans="1:24" ht="43.5" x14ac:dyDescent="0.35">
      <c r="A191" s="112">
        <v>43921</v>
      </c>
      <c r="B191" s="113" t="s">
        <v>532</v>
      </c>
      <c r="C191" s="114" t="s">
        <v>119</v>
      </c>
      <c r="D191" s="114" t="s">
        <v>125</v>
      </c>
      <c r="E191" s="114" t="s">
        <v>9</v>
      </c>
      <c r="F191" s="27" t="s">
        <v>1</v>
      </c>
      <c r="G191" s="27"/>
      <c r="H191" s="27" t="s">
        <v>288</v>
      </c>
      <c r="I191" s="93" t="s">
        <v>287</v>
      </c>
      <c r="J191" s="16" t="s">
        <v>122</v>
      </c>
      <c r="K191" s="94">
        <v>1000000</v>
      </c>
      <c r="L191" s="104">
        <f>VLOOKUP(B191,QualitativeNotes!B:C,2,FALSE)</f>
        <v>0</v>
      </c>
      <c r="M191" s="27"/>
      <c r="N191" s="27" t="s">
        <v>288</v>
      </c>
      <c r="O191" s="93" t="s">
        <v>287</v>
      </c>
      <c r="P191" s="16" t="s">
        <v>122</v>
      </c>
      <c r="Q191" s="94">
        <v>1000000</v>
      </c>
      <c r="R191" s="104">
        <f>VLOOKUP($B191,QualitativeNotes!B:C,2,FALSE)</f>
        <v>0</v>
      </c>
      <c r="S191" s="27"/>
      <c r="T191" s="27" t="s">
        <v>288</v>
      </c>
      <c r="U191" s="93" t="s">
        <v>287</v>
      </c>
      <c r="V191" s="16" t="s">
        <v>122</v>
      </c>
      <c r="W191" s="94">
        <v>1000000</v>
      </c>
      <c r="X191" s="104">
        <f>VLOOKUP($B191,QualitativeNotes!B:C,2,FALSE)</f>
        <v>0</v>
      </c>
    </row>
    <row r="192" spans="1:24" ht="72.5" x14ac:dyDescent="0.35">
      <c r="A192" s="112">
        <v>43921</v>
      </c>
      <c r="B192" s="113" t="s">
        <v>533</v>
      </c>
      <c r="C192" s="114" t="s">
        <v>119</v>
      </c>
      <c r="D192" s="114" t="s">
        <v>126</v>
      </c>
      <c r="E192" s="114" t="s">
        <v>9</v>
      </c>
      <c r="F192" s="27" t="s">
        <v>1</v>
      </c>
      <c r="G192" s="27"/>
      <c r="H192" s="27" t="s">
        <v>288</v>
      </c>
      <c r="I192" s="93" t="s">
        <v>287</v>
      </c>
      <c r="J192" s="16" t="s">
        <v>122</v>
      </c>
      <c r="K192" s="94">
        <v>1000000</v>
      </c>
      <c r="L192" s="104">
        <f>VLOOKUP(B192,QualitativeNotes!B:C,2,FALSE)</f>
        <v>0</v>
      </c>
      <c r="M192" s="27"/>
      <c r="N192" s="27" t="s">
        <v>288</v>
      </c>
      <c r="O192" s="93" t="s">
        <v>287</v>
      </c>
      <c r="P192" s="16" t="s">
        <v>122</v>
      </c>
      <c r="Q192" s="94">
        <v>1000000</v>
      </c>
      <c r="R192" s="104">
        <f>VLOOKUP($B192,QualitativeNotes!B:C,2,FALSE)</f>
        <v>0</v>
      </c>
      <c r="S192" s="27"/>
      <c r="T192" s="27" t="s">
        <v>288</v>
      </c>
      <c r="U192" s="93" t="s">
        <v>287</v>
      </c>
      <c r="V192" s="16" t="s">
        <v>122</v>
      </c>
      <c r="W192" s="94">
        <v>1000000</v>
      </c>
      <c r="X192" s="104">
        <f>VLOOKUP($B192,QualitativeNotes!B:C,2,FALSE)</f>
        <v>0</v>
      </c>
    </row>
    <row r="193" spans="1:24" ht="72.5" x14ac:dyDescent="0.35">
      <c r="A193" s="112">
        <v>43921</v>
      </c>
      <c r="B193" s="113" t="s">
        <v>533</v>
      </c>
      <c r="C193" s="114" t="s">
        <v>119</v>
      </c>
      <c r="D193" s="114" t="s">
        <v>126</v>
      </c>
      <c r="E193" s="114" t="s">
        <v>9</v>
      </c>
      <c r="F193" s="27" t="s">
        <v>1</v>
      </c>
      <c r="G193" s="27"/>
      <c r="H193" s="27" t="s">
        <v>288</v>
      </c>
      <c r="I193" s="93" t="s">
        <v>287</v>
      </c>
      <c r="J193" s="16" t="s">
        <v>122</v>
      </c>
      <c r="K193" s="94">
        <v>1000000</v>
      </c>
      <c r="L193" s="104">
        <f>VLOOKUP(B193,QualitativeNotes!B:C,2,FALSE)</f>
        <v>0</v>
      </c>
      <c r="M193" s="27"/>
      <c r="N193" s="27" t="s">
        <v>288</v>
      </c>
      <c r="O193" s="93" t="s">
        <v>287</v>
      </c>
      <c r="P193" s="16" t="s">
        <v>122</v>
      </c>
      <c r="Q193" s="94">
        <v>1000000</v>
      </c>
      <c r="R193" s="104">
        <f>VLOOKUP($B193,QualitativeNotes!B:C,2,FALSE)</f>
        <v>0</v>
      </c>
      <c r="S193" s="27"/>
      <c r="T193" s="27" t="s">
        <v>288</v>
      </c>
      <c r="U193" s="93" t="s">
        <v>287</v>
      </c>
      <c r="V193" s="16" t="s">
        <v>122</v>
      </c>
      <c r="W193" s="94">
        <v>1000000</v>
      </c>
      <c r="X193" s="104">
        <f>VLOOKUP($B193,QualitativeNotes!B:C,2,FALSE)</f>
        <v>0</v>
      </c>
    </row>
    <row r="194" spans="1:24" ht="58" x14ac:dyDescent="0.35">
      <c r="A194" s="112">
        <v>43921</v>
      </c>
      <c r="B194" s="113" t="s">
        <v>534</v>
      </c>
      <c r="C194" s="114" t="s">
        <v>119</v>
      </c>
      <c r="D194" s="114" t="s">
        <v>127</v>
      </c>
      <c r="E194" s="114" t="s">
        <v>9</v>
      </c>
      <c r="F194" s="27" t="s">
        <v>1</v>
      </c>
      <c r="G194" s="27"/>
      <c r="H194" s="27" t="s">
        <v>288</v>
      </c>
      <c r="I194" s="93" t="s">
        <v>287</v>
      </c>
      <c r="J194" s="16" t="s">
        <v>122</v>
      </c>
      <c r="K194" s="94">
        <v>1000000</v>
      </c>
      <c r="L194" s="104">
        <f>VLOOKUP(B194,QualitativeNotes!B:C,2,FALSE)</f>
        <v>0</v>
      </c>
      <c r="M194" s="27"/>
      <c r="N194" s="27" t="s">
        <v>288</v>
      </c>
      <c r="O194" s="93" t="s">
        <v>287</v>
      </c>
      <c r="P194" s="16" t="s">
        <v>122</v>
      </c>
      <c r="Q194" s="94">
        <v>1000000</v>
      </c>
      <c r="R194" s="104">
        <f>VLOOKUP($B194,QualitativeNotes!B:C,2,FALSE)</f>
        <v>0</v>
      </c>
      <c r="S194" s="27"/>
      <c r="T194" s="27" t="s">
        <v>288</v>
      </c>
      <c r="U194" s="93" t="s">
        <v>287</v>
      </c>
      <c r="V194" s="16" t="s">
        <v>122</v>
      </c>
      <c r="W194" s="94">
        <v>1000000</v>
      </c>
      <c r="X194" s="104">
        <f>VLOOKUP($B194,QualitativeNotes!B:C,2,FALSE)</f>
        <v>0</v>
      </c>
    </row>
    <row r="195" spans="1:24" ht="58" x14ac:dyDescent="0.35">
      <c r="A195" s="112">
        <v>43921</v>
      </c>
      <c r="B195" s="113" t="s">
        <v>534</v>
      </c>
      <c r="C195" s="114" t="s">
        <v>119</v>
      </c>
      <c r="D195" s="114" t="s">
        <v>127</v>
      </c>
      <c r="E195" s="114" t="s">
        <v>9</v>
      </c>
      <c r="F195" s="27" t="s">
        <v>1</v>
      </c>
      <c r="G195" s="27"/>
      <c r="H195" s="27" t="s">
        <v>288</v>
      </c>
      <c r="I195" s="93" t="s">
        <v>287</v>
      </c>
      <c r="J195" s="16" t="s">
        <v>122</v>
      </c>
      <c r="K195" s="94">
        <v>1000000</v>
      </c>
      <c r="L195" s="104">
        <f>VLOOKUP(B195,QualitativeNotes!B:C,2,FALSE)</f>
        <v>0</v>
      </c>
      <c r="M195" s="27"/>
      <c r="N195" s="27" t="s">
        <v>288</v>
      </c>
      <c r="O195" s="93" t="s">
        <v>287</v>
      </c>
      <c r="P195" s="16" t="s">
        <v>122</v>
      </c>
      <c r="Q195" s="94">
        <v>1000000</v>
      </c>
      <c r="R195" s="104">
        <f>VLOOKUP($B195,QualitativeNotes!B:C,2,FALSE)</f>
        <v>0</v>
      </c>
      <c r="S195" s="27"/>
      <c r="T195" s="27" t="s">
        <v>288</v>
      </c>
      <c r="U195" s="93" t="s">
        <v>287</v>
      </c>
      <c r="V195" s="16" t="s">
        <v>122</v>
      </c>
      <c r="W195" s="94">
        <v>1000000</v>
      </c>
      <c r="X195" s="104">
        <f>VLOOKUP($B195,QualitativeNotes!B:C,2,FALSE)</f>
        <v>0</v>
      </c>
    </row>
    <row r="196" spans="1:24" ht="87" x14ac:dyDescent="0.35">
      <c r="A196" s="112">
        <v>43921</v>
      </c>
      <c r="B196" s="113" t="s">
        <v>535</v>
      </c>
      <c r="C196" s="114" t="s">
        <v>119</v>
      </c>
      <c r="D196" s="114" t="s">
        <v>128</v>
      </c>
      <c r="E196" s="114" t="s">
        <v>9</v>
      </c>
      <c r="F196" s="27" t="s">
        <v>1</v>
      </c>
      <c r="G196" s="27"/>
      <c r="H196" s="27" t="s">
        <v>288</v>
      </c>
      <c r="I196" s="93" t="s">
        <v>287</v>
      </c>
      <c r="J196" s="16" t="s">
        <v>122</v>
      </c>
      <c r="K196" s="94">
        <v>1000000</v>
      </c>
      <c r="L196" s="104">
        <f>VLOOKUP(B196,QualitativeNotes!B:C,2,FALSE)</f>
        <v>0</v>
      </c>
      <c r="M196" s="27"/>
      <c r="N196" s="27" t="s">
        <v>288</v>
      </c>
      <c r="O196" s="93" t="s">
        <v>287</v>
      </c>
      <c r="P196" s="16" t="s">
        <v>122</v>
      </c>
      <c r="Q196" s="94">
        <v>1000000</v>
      </c>
      <c r="R196" s="104">
        <f>VLOOKUP($B196,QualitativeNotes!B:C,2,FALSE)</f>
        <v>0</v>
      </c>
      <c r="S196" s="27"/>
      <c r="T196" s="27" t="s">
        <v>288</v>
      </c>
      <c r="U196" s="93" t="s">
        <v>287</v>
      </c>
      <c r="V196" s="16" t="s">
        <v>122</v>
      </c>
      <c r="W196" s="94">
        <v>1000000</v>
      </c>
      <c r="X196" s="104">
        <f>VLOOKUP($B196,QualitativeNotes!B:C,2,FALSE)</f>
        <v>0</v>
      </c>
    </row>
    <row r="197" spans="1:24" ht="87" x14ac:dyDescent="0.35">
      <c r="A197" s="112">
        <v>43921</v>
      </c>
      <c r="B197" s="113" t="s">
        <v>535</v>
      </c>
      <c r="C197" s="114" t="s">
        <v>119</v>
      </c>
      <c r="D197" s="114" t="s">
        <v>128</v>
      </c>
      <c r="E197" s="114" t="s">
        <v>9</v>
      </c>
      <c r="F197" s="27" t="s">
        <v>1</v>
      </c>
      <c r="G197" s="27"/>
      <c r="H197" s="27" t="s">
        <v>288</v>
      </c>
      <c r="I197" s="93" t="s">
        <v>287</v>
      </c>
      <c r="J197" s="16" t="s">
        <v>122</v>
      </c>
      <c r="K197" s="94">
        <v>1000000</v>
      </c>
      <c r="L197" s="104">
        <f>VLOOKUP(B197,QualitativeNotes!B:C,2,FALSE)</f>
        <v>0</v>
      </c>
      <c r="M197" s="27"/>
      <c r="N197" s="27" t="s">
        <v>288</v>
      </c>
      <c r="O197" s="93" t="s">
        <v>287</v>
      </c>
      <c r="P197" s="16" t="s">
        <v>122</v>
      </c>
      <c r="Q197" s="94">
        <v>1000000</v>
      </c>
      <c r="R197" s="104">
        <f>VLOOKUP($B197,QualitativeNotes!B:C,2,FALSE)</f>
        <v>0</v>
      </c>
      <c r="S197" s="27"/>
      <c r="T197" s="27" t="s">
        <v>288</v>
      </c>
      <c r="U197" s="93" t="s">
        <v>287</v>
      </c>
      <c r="V197" s="16" t="s">
        <v>122</v>
      </c>
      <c r="W197" s="94">
        <v>1000000</v>
      </c>
      <c r="X197" s="104">
        <f>VLOOKUP($B197,QualitativeNotes!B:C,2,FALSE)</f>
        <v>0</v>
      </c>
    </row>
    <row r="198" spans="1:24" ht="29" x14ac:dyDescent="0.35">
      <c r="A198" s="112">
        <v>43921</v>
      </c>
      <c r="B198" s="113" t="s">
        <v>536</v>
      </c>
      <c r="C198" s="114" t="s">
        <v>119</v>
      </c>
      <c r="D198" s="114" t="s">
        <v>129</v>
      </c>
      <c r="E198" s="114" t="s">
        <v>9</v>
      </c>
      <c r="F198" s="27" t="s">
        <v>1</v>
      </c>
      <c r="G198" s="27"/>
      <c r="H198" s="27" t="s">
        <v>288</v>
      </c>
      <c r="I198" s="93" t="s">
        <v>287</v>
      </c>
      <c r="J198" s="16" t="s">
        <v>122</v>
      </c>
      <c r="K198" s="94">
        <v>1000000</v>
      </c>
      <c r="L198" s="104">
        <f>VLOOKUP(B198,QualitativeNotes!B:C,2,FALSE)</f>
        <v>0</v>
      </c>
      <c r="M198" s="27"/>
      <c r="N198" s="27" t="s">
        <v>288</v>
      </c>
      <c r="O198" s="93" t="s">
        <v>287</v>
      </c>
      <c r="P198" s="16" t="s">
        <v>122</v>
      </c>
      <c r="Q198" s="94">
        <v>1000000</v>
      </c>
      <c r="R198" s="104">
        <f>VLOOKUP($B198,QualitativeNotes!B:C,2,FALSE)</f>
        <v>0</v>
      </c>
      <c r="S198" s="27"/>
      <c r="T198" s="27" t="s">
        <v>288</v>
      </c>
      <c r="U198" s="93" t="s">
        <v>287</v>
      </c>
      <c r="V198" s="16" t="s">
        <v>122</v>
      </c>
      <c r="W198" s="94">
        <v>1000000</v>
      </c>
      <c r="X198" s="104">
        <f>VLOOKUP($B198,QualitativeNotes!B:C,2,FALSE)</f>
        <v>0</v>
      </c>
    </row>
    <row r="199" spans="1:24" ht="29" x14ac:dyDescent="0.35">
      <c r="A199" s="112">
        <v>43921</v>
      </c>
      <c r="B199" s="113" t="s">
        <v>536</v>
      </c>
      <c r="C199" s="114" t="s">
        <v>119</v>
      </c>
      <c r="D199" s="114" t="s">
        <v>129</v>
      </c>
      <c r="E199" s="114" t="s">
        <v>9</v>
      </c>
      <c r="F199" s="27" t="s">
        <v>1</v>
      </c>
      <c r="G199" s="27"/>
      <c r="H199" s="27" t="s">
        <v>288</v>
      </c>
      <c r="I199" s="93" t="s">
        <v>287</v>
      </c>
      <c r="J199" s="16" t="s">
        <v>122</v>
      </c>
      <c r="K199" s="94">
        <v>1000000</v>
      </c>
      <c r="L199" s="104">
        <f>VLOOKUP(B199,QualitativeNotes!B:C,2,FALSE)</f>
        <v>0</v>
      </c>
      <c r="M199" s="27"/>
      <c r="N199" s="27" t="s">
        <v>288</v>
      </c>
      <c r="O199" s="93" t="s">
        <v>287</v>
      </c>
      <c r="P199" s="16" t="s">
        <v>122</v>
      </c>
      <c r="Q199" s="94">
        <v>1000000</v>
      </c>
      <c r="R199" s="104">
        <f>VLOOKUP($B199,QualitativeNotes!B:C,2,FALSE)</f>
        <v>0</v>
      </c>
      <c r="S199" s="27"/>
      <c r="T199" s="27" t="s">
        <v>288</v>
      </c>
      <c r="U199" s="93" t="s">
        <v>287</v>
      </c>
      <c r="V199" s="16" t="s">
        <v>122</v>
      </c>
      <c r="W199" s="94">
        <v>1000000</v>
      </c>
      <c r="X199" s="104">
        <f>VLOOKUP($B199,QualitativeNotes!B:C,2,FALSE)</f>
        <v>0</v>
      </c>
    </row>
    <row r="200" spans="1:24" ht="29" x14ac:dyDescent="0.35">
      <c r="A200" s="112">
        <v>43921</v>
      </c>
      <c r="B200" s="113" t="s">
        <v>419</v>
      </c>
      <c r="C200" s="114" t="s">
        <v>119</v>
      </c>
      <c r="D200" s="114" t="s">
        <v>130</v>
      </c>
      <c r="E200" s="114" t="s">
        <v>43</v>
      </c>
      <c r="F200" s="27" t="s">
        <v>1</v>
      </c>
      <c r="G200" s="27"/>
      <c r="H200" s="27" t="s">
        <v>288</v>
      </c>
      <c r="I200" s="93" t="s">
        <v>287</v>
      </c>
      <c r="J200" s="16"/>
      <c r="K200" s="26" t="s">
        <v>307</v>
      </c>
      <c r="L200" s="104">
        <f>VLOOKUP(B200,QualitativeNotes!B:C,2,FALSE)</f>
        <v>0</v>
      </c>
      <c r="M200" s="27"/>
      <c r="N200" s="27" t="s">
        <v>288</v>
      </c>
      <c r="O200" s="93" t="s">
        <v>287</v>
      </c>
      <c r="P200" s="16"/>
      <c r="Q200" s="26" t="s">
        <v>307</v>
      </c>
      <c r="R200" s="104">
        <f>VLOOKUP($B200,QualitativeNotes!B:C,2,FALSE)</f>
        <v>0</v>
      </c>
      <c r="S200" s="27"/>
      <c r="T200" s="27" t="s">
        <v>288</v>
      </c>
      <c r="U200" s="93" t="s">
        <v>287</v>
      </c>
      <c r="V200" s="16"/>
      <c r="W200" s="26" t="s">
        <v>307</v>
      </c>
      <c r="X200" s="104">
        <f>VLOOKUP($B200,QualitativeNotes!B:C,2,FALSE)</f>
        <v>0</v>
      </c>
    </row>
    <row r="201" spans="1:24" ht="58" x14ac:dyDescent="0.35">
      <c r="A201" s="112">
        <v>43921</v>
      </c>
      <c r="B201" s="113" t="s">
        <v>420</v>
      </c>
      <c r="C201" s="114" t="s">
        <v>119</v>
      </c>
      <c r="D201" s="114" t="s">
        <v>131</v>
      </c>
      <c r="E201" s="114" t="s">
        <v>43</v>
      </c>
      <c r="F201" s="27" t="s">
        <v>1</v>
      </c>
      <c r="G201" s="27"/>
      <c r="H201" s="27" t="s">
        <v>288</v>
      </c>
      <c r="I201" s="93" t="s">
        <v>287</v>
      </c>
      <c r="J201" s="16"/>
      <c r="K201" s="26" t="s">
        <v>307</v>
      </c>
      <c r="L201" s="104">
        <f>VLOOKUP(B201,QualitativeNotes!B:C,2,FALSE)</f>
        <v>0</v>
      </c>
      <c r="M201" s="27"/>
      <c r="N201" s="27" t="s">
        <v>288</v>
      </c>
      <c r="O201" s="93" t="s">
        <v>287</v>
      </c>
      <c r="P201" s="16"/>
      <c r="Q201" s="26" t="s">
        <v>307</v>
      </c>
      <c r="R201" s="104">
        <f>VLOOKUP($B201,QualitativeNotes!B:C,2,FALSE)</f>
        <v>0</v>
      </c>
      <c r="S201" s="27"/>
      <c r="T201" s="27" t="s">
        <v>288</v>
      </c>
      <c r="U201" s="93" t="s">
        <v>287</v>
      </c>
      <c r="V201" s="16"/>
      <c r="W201" s="26" t="s">
        <v>307</v>
      </c>
      <c r="X201" s="104">
        <f>VLOOKUP($B201,QualitativeNotes!B:C,2,FALSE)</f>
        <v>0</v>
      </c>
    </row>
    <row r="202" spans="1:24" ht="58" x14ac:dyDescent="0.35">
      <c r="A202" s="112">
        <v>43921</v>
      </c>
      <c r="B202" s="113" t="s">
        <v>421</v>
      </c>
      <c r="C202" s="114" t="s">
        <v>132</v>
      </c>
      <c r="D202" s="114" t="s">
        <v>133</v>
      </c>
      <c r="E202" s="114" t="s">
        <v>9</v>
      </c>
      <c r="F202" s="27" t="s">
        <v>1</v>
      </c>
      <c r="G202" s="27"/>
      <c r="H202" s="27" t="s">
        <v>288</v>
      </c>
      <c r="I202" s="93" t="s">
        <v>287</v>
      </c>
      <c r="J202" s="16"/>
      <c r="K202" s="94">
        <v>100000</v>
      </c>
      <c r="L202" s="104">
        <f>VLOOKUP(B202,QualitativeNotes!B:C,2,FALSE)</f>
        <v>0</v>
      </c>
      <c r="M202" s="27"/>
      <c r="N202" s="27" t="s">
        <v>288</v>
      </c>
      <c r="O202" s="93" t="s">
        <v>287</v>
      </c>
      <c r="P202" s="16"/>
      <c r="Q202" s="94">
        <v>100000</v>
      </c>
      <c r="R202" s="104">
        <f>VLOOKUP($B202,QualitativeNotes!B:C,2,FALSE)</f>
        <v>0</v>
      </c>
      <c r="S202" s="27"/>
      <c r="T202" s="27" t="s">
        <v>288</v>
      </c>
      <c r="U202" s="93" t="s">
        <v>287</v>
      </c>
      <c r="V202" s="16"/>
      <c r="W202" s="94">
        <v>100000</v>
      </c>
      <c r="X202" s="104">
        <f>VLOOKUP($B202,QualitativeNotes!B:C,2,FALSE)</f>
        <v>0</v>
      </c>
    </row>
    <row r="203" spans="1:24" ht="87" x14ac:dyDescent="0.35">
      <c r="A203" s="112">
        <v>43921</v>
      </c>
      <c r="B203" s="113" t="s">
        <v>537</v>
      </c>
      <c r="C203" s="114" t="s">
        <v>119</v>
      </c>
      <c r="D203" s="114" t="s">
        <v>134</v>
      </c>
      <c r="E203" s="114" t="s">
        <v>9</v>
      </c>
      <c r="F203" s="27" t="s">
        <v>668</v>
      </c>
      <c r="G203" s="27"/>
      <c r="H203" s="27" t="s">
        <v>288</v>
      </c>
      <c r="I203" s="93" t="s">
        <v>287</v>
      </c>
      <c r="J203" s="16" t="s">
        <v>342</v>
      </c>
      <c r="K203" s="94">
        <v>1000000</v>
      </c>
      <c r="L203" s="104">
        <f>VLOOKUP(B203,QualitativeNotes!B:C,2,FALSE)</f>
        <v>0</v>
      </c>
      <c r="M203" s="27"/>
      <c r="N203" s="27" t="s">
        <v>288</v>
      </c>
      <c r="O203" s="93" t="s">
        <v>287</v>
      </c>
      <c r="P203" s="16" t="s">
        <v>342</v>
      </c>
      <c r="Q203" s="94">
        <v>1000000</v>
      </c>
      <c r="R203" s="104">
        <f>VLOOKUP($B203,QualitativeNotes!B:C,2,FALSE)</f>
        <v>0</v>
      </c>
      <c r="S203" s="27"/>
      <c r="T203" s="27" t="s">
        <v>288</v>
      </c>
      <c r="U203" s="93" t="s">
        <v>287</v>
      </c>
      <c r="V203" s="16" t="s">
        <v>342</v>
      </c>
      <c r="W203" s="94">
        <v>1000000</v>
      </c>
      <c r="X203" s="104">
        <f>VLOOKUP($B203,QualitativeNotes!B:C,2,FALSE)</f>
        <v>0</v>
      </c>
    </row>
    <row r="204" spans="1:24" ht="87" x14ac:dyDescent="0.35">
      <c r="A204" s="112">
        <v>43921</v>
      </c>
      <c r="B204" s="113" t="s">
        <v>537</v>
      </c>
      <c r="C204" s="114" t="s">
        <v>119</v>
      </c>
      <c r="D204" s="114" t="s">
        <v>134</v>
      </c>
      <c r="E204" s="114" t="s">
        <v>9</v>
      </c>
      <c r="F204" s="27" t="s">
        <v>668</v>
      </c>
      <c r="G204" s="27"/>
      <c r="H204" s="27" t="s">
        <v>288</v>
      </c>
      <c r="I204" s="93" t="s">
        <v>287</v>
      </c>
      <c r="J204" s="16" t="s">
        <v>326</v>
      </c>
      <c r="K204" s="94">
        <v>1000000</v>
      </c>
      <c r="L204" s="104">
        <f>VLOOKUP(B204,QualitativeNotes!B:C,2,FALSE)</f>
        <v>0</v>
      </c>
      <c r="M204" s="27"/>
      <c r="N204" s="27" t="s">
        <v>288</v>
      </c>
      <c r="O204" s="93" t="s">
        <v>287</v>
      </c>
      <c r="P204" s="16" t="s">
        <v>326</v>
      </c>
      <c r="Q204" s="94">
        <v>1000000</v>
      </c>
      <c r="R204" s="104">
        <f>VLOOKUP($B204,QualitativeNotes!B:C,2,FALSE)</f>
        <v>0</v>
      </c>
      <c r="S204" s="27"/>
      <c r="T204" s="27" t="s">
        <v>288</v>
      </c>
      <c r="U204" s="93" t="s">
        <v>287</v>
      </c>
      <c r="V204" s="16" t="s">
        <v>326</v>
      </c>
      <c r="W204" s="94">
        <v>1000000</v>
      </c>
      <c r="X204" s="104">
        <f>VLOOKUP($B204,QualitativeNotes!B:C,2,FALSE)</f>
        <v>0</v>
      </c>
    </row>
    <row r="205" spans="1:24" ht="87" x14ac:dyDescent="0.35">
      <c r="A205" s="112">
        <v>43921</v>
      </c>
      <c r="B205" s="113" t="s">
        <v>537</v>
      </c>
      <c r="C205" s="114" t="s">
        <v>119</v>
      </c>
      <c r="D205" s="114" t="s">
        <v>134</v>
      </c>
      <c r="E205" s="114" t="s">
        <v>9</v>
      </c>
      <c r="F205" s="27" t="s">
        <v>668</v>
      </c>
      <c r="G205" s="27"/>
      <c r="H205" s="27" t="s">
        <v>288</v>
      </c>
      <c r="I205" s="93" t="s">
        <v>287</v>
      </c>
      <c r="J205" s="16" t="s">
        <v>342</v>
      </c>
      <c r="K205" s="94">
        <v>1000000</v>
      </c>
      <c r="L205" s="104">
        <f>VLOOKUP(B205,QualitativeNotes!B:C,2,FALSE)</f>
        <v>0</v>
      </c>
      <c r="M205" s="27"/>
      <c r="N205" s="27" t="s">
        <v>288</v>
      </c>
      <c r="O205" s="93" t="s">
        <v>287</v>
      </c>
      <c r="P205" s="16" t="s">
        <v>342</v>
      </c>
      <c r="Q205" s="94">
        <v>1000000</v>
      </c>
      <c r="R205" s="104">
        <f>VLOOKUP($B205,QualitativeNotes!B:C,2,FALSE)</f>
        <v>0</v>
      </c>
      <c r="S205" s="27"/>
      <c r="T205" s="27" t="s">
        <v>288</v>
      </c>
      <c r="U205" s="93" t="s">
        <v>287</v>
      </c>
      <c r="V205" s="16" t="s">
        <v>342</v>
      </c>
      <c r="W205" s="94">
        <v>1000000</v>
      </c>
      <c r="X205" s="104">
        <f>VLOOKUP($B205,QualitativeNotes!B:C,2,FALSE)</f>
        <v>0</v>
      </c>
    </row>
    <row r="206" spans="1:24" ht="87" x14ac:dyDescent="0.35">
      <c r="A206" s="112">
        <v>43921</v>
      </c>
      <c r="B206" s="113" t="s">
        <v>537</v>
      </c>
      <c r="C206" s="114" t="s">
        <v>119</v>
      </c>
      <c r="D206" s="114" t="s">
        <v>134</v>
      </c>
      <c r="E206" s="114" t="s">
        <v>9</v>
      </c>
      <c r="F206" s="27" t="s">
        <v>668</v>
      </c>
      <c r="G206" s="27"/>
      <c r="H206" s="27" t="s">
        <v>288</v>
      </c>
      <c r="I206" s="93" t="s">
        <v>287</v>
      </c>
      <c r="J206" s="16" t="s">
        <v>326</v>
      </c>
      <c r="K206" s="94">
        <v>1000000</v>
      </c>
      <c r="L206" s="104">
        <f>VLOOKUP(B206,QualitativeNotes!B:C,2,FALSE)</f>
        <v>0</v>
      </c>
      <c r="M206" s="27"/>
      <c r="N206" s="27" t="s">
        <v>288</v>
      </c>
      <c r="O206" s="93" t="s">
        <v>287</v>
      </c>
      <c r="P206" s="16" t="s">
        <v>326</v>
      </c>
      <c r="Q206" s="94">
        <v>1000000</v>
      </c>
      <c r="R206" s="104">
        <f>VLOOKUP($B206,QualitativeNotes!B:C,2,FALSE)</f>
        <v>0</v>
      </c>
      <c r="S206" s="27"/>
      <c r="T206" s="27" t="s">
        <v>288</v>
      </c>
      <c r="U206" s="93" t="s">
        <v>287</v>
      </c>
      <c r="V206" s="16" t="s">
        <v>326</v>
      </c>
      <c r="W206" s="94">
        <v>1000000</v>
      </c>
      <c r="X206" s="104">
        <f>VLOOKUP($B206,QualitativeNotes!B:C,2,FALSE)</f>
        <v>0</v>
      </c>
    </row>
    <row r="207" spans="1:24" ht="72.5" x14ac:dyDescent="0.35">
      <c r="A207" s="112">
        <v>43921</v>
      </c>
      <c r="B207" s="113" t="s">
        <v>422</v>
      </c>
      <c r="C207" s="114" t="s">
        <v>119</v>
      </c>
      <c r="D207" s="114" t="s">
        <v>136</v>
      </c>
      <c r="E207" s="114" t="s">
        <v>45</v>
      </c>
      <c r="F207" s="27" t="s">
        <v>1</v>
      </c>
      <c r="G207" s="27"/>
      <c r="H207" s="27" t="s">
        <v>288</v>
      </c>
      <c r="I207" s="93" t="s">
        <v>287</v>
      </c>
      <c r="J207" s="16"/>
      <c r="K207" s="95">
        <v>5</v>
      </c>
      <c r="L207" s="104">
        <f>VLOOKUP(B207,QualitativeNotes!B:C,2,FALSE)</f>
        <v>0</v>
      </c>
      <c r="M207" s="27"/>
      <c r="N207" s="27" t="s">
        <v>288</v>
      </c>
      <c r="O207" s="93" t="s">
        <v>287</v>
      </c>
      <c r="P207" s="16"/>
      <c r="Q207" s="95">
        <v>5</v>
      </c>
      <c r="R207" s="104">
        <f>VLOOKUP($B207,QualitativeNotes!B:C,2,FALSE)</f>
        <v>0</v>
      </c>
      <c r="S207" s="27"/>
      <c r="T207" s="27" t="s">
        <v>288</v>
      </c>
      <c r="U207" s="93" t="s">
        <v>287</v>
      </c>
      <c r="V207" s="16"/>
      <c r="W207" s="95">
        <v>5</v>
      </c>
      <c r="X207" s="104">
        <f>VLOOKUP($B207,QualitativeNotes!B:C,2,FALSE)</f>
        <v>0</v>
      </c>
    </row>
    <row r="208" spans="1:24" ht="72.5" x14ac:dyDescent="0.35">
      <c r="A208" s="112">
        <v>43921</v>
      </c>
      <c r="B208" s="113" t="s">
        <v>540</v>
      </c>
      <c r="C208" s="114" t="s">
        <v>119</v>
      </c>
      <c r="D208" s="114" t="s">
        <v>137</v>
      </c>
      <c r="E208" s="114" t="s">
        <v>9</v>
      </c>
      <c r="F208" s="27" t="s">
        <v>1</v>
      </c>
      <c r="G208" s="27"/>
      <c r="H208" s="27" t="s">
        <v>288</v>
      </c>
      <c r="I208" s="93" t="s">
        <v>287</v>
      </c>
      <c r="J208" s="16" t="s">
        <v>56</v>
      </c>
      <c r="K208" s="94">
        <v>1000000</v>
      </c>
      <c r="L208" s="104">
        <f>VLOOKUP(B208,QualitativeNotes!B:C,2,FALSE)</f>
        <v>0</v>
      </c>
      <c r="M208" s="27"/>
      <c r="N208" s="27" t="s">
        <v>288</v>
      </c>
      <c r="O208" s="93" t="s">
        <v>287</v>
      </c>
      <c r="P208" s="16" t="s">
        <v>56</v>
      </c>
      <c r="Q208" s="94">
        <v>1000000</v>
      </c>
      <c r="R208" s="104">
        <f>VLOOKUP($B208,QualitativeNotes!B:C,2,FALSE)</f>
        <v>0</v>
      </c>
      <c r="S208" s="27"/>
      <c r="T208" s="27" t="s">
        <v>288</v>
      </c>
      <c r="U208" s="93" t="s">
        <v>287</v>
      </c>
      <c r="V208" s="16" t="s">
        <v>56</v>
      </c>
      <c r="W208" s="94">
        <v>1000000</v>
      </c>
      <c r="X208" s="104">
        <f>VLOOKUP($B208,QualitativeNotes!B:C,2,FALSE)</f>
        <v>0</v>
      </c>
    </row>
    <row r="209" spans="1:24" ht="72.5" x14ac:dyDescent="0.35">
      <c r="A209" s="112">
        <v>43921</v>
      </c>
      <c r="B209" s="113" t="s">
        <v>540</v>
      </c>
      <c r="C209" s="114" t="s">
        <v>119</v>
      </c>
      <c r="D209" s="114" t="s">
        <v>137</v>
      </c>
      <c r="E209" s="114" t="s">
        <v>9</v>
      </c>
      <c r="F209" s="27" t="s">
        <v>1</v>
      </c>
      <c r="G209" s="27"/>
      <c r="H209" s="27" t="s">
        <v>288</v>
      </c>
      <c r="I209" s="93" t="s">
        <v>287</v>
      </c>
      <c r="J209" s="16" t="s">
        <v>56</v>
      </c>
      <c r="K209" s="94">
        <v>1000000</v>
      </c>
      <c r="L209" s="104">
        <f>VLOOKUP(B209,QualitativeNotes!B:C,2,FALSE)</f>
        <v>0</v>
      </c>
      <c r="M209" s="27"/>
      <c r="N209" s="27" t="s">
        <v>288</v>
      </c>
      <c r="O209" s="93" t="s">
        <v>287</v>
      </c>
      <c r="P209" s="16" t="s">
        <v>56</v>
      </c>
      <c r="Q209" s="94">
        <v>1000000</v>
      </c>
      <c r="R209" s="104">
        <f>VLOOKUP($B209,QualitativeNotes!B:C,2,FALSE)</f>
        <v>0</v>
      </c>
      <c r="S209" s="27"/>
      <c r="T209" s="27" t="s">
        <v>288</v>
      </c>
      <c r="U209" s="93" t="s">
        <v>287</v>
      </c>
      <c r="V209" s="16" t="s">
        <v>56</v>
      </c>
      <c r="W209" s="94">
        <v>1000000</v>
      </c>
      <c r="X209" s="104">
        <f>VLOOKUP($B209,QualitativeNotes!B:C,2,FALSE)</f>
        <v>0</v>
      </c>
    </row>
    <row r="210" spans="1:24" ht="87" x14ac:dyDescent="0.35">
      <c r="A210" s="112">
        <v>43921</v>
      </c>
      <c r="B210" s="113" t="s">
        <v>538</v>
      </c>
      <c r="C210" s="114" t="s">
        <v>119</v>
      </c>
      <c r="D210" s="114" t="s">
        <v>327</v>
      </c>
      <c r="E210" s="114" t="s">
        <v>9</v>
      </c>
      <c r="F210" s="27" t="s">
        <v>1</v>
      </c>
      <c r="G210" s="27"/>
      <c r="H210" s="27" t="s">
        <v>288</v>
      </c>
      <c r="I210" s="93" t="s">
        <v>287</v>
      </c>
      <c r="J210" s="16" t="s">
        <v>342</v>
      </c>
      <c r="K210" s="94">
        <v>0</v>
      </c>
      <c r="L210" s="104">
        <f>VLOOKUP(B210,QualitativeNotes!B:C,2,FALSE)</f>
        <v>0</v>
      </c>
      <c r="M210" s="27"/>
      <c r="N210" s="27" t="s">
        <v>288</v>
      </c>
      <c r="O210" s="93" t="s">
        <v>287</v>
      </c>
      <c r="P210" s="16" t="s">
        <v>342</v>
      </c>
      <c r="Q210" s="94">
        <v>0</v>
      </c>
      <c r="R210" s="104">
        <f>VLOOKUP($B210,QualitativeNotes!B:C,2,FALSE)</f>
        <v>0</v>
      </c>
      <c r="S210" s="27"/>
      <c r="T210" s="27" t="s">
        <v>288</v>
      </c>
      <c r="U210" s="93" t="s">
        <v>287</v>
      </c>
      <c r="V210" s="16" t="s">
        <v>342</v>
      </c>
      <c r="W210" s="94">
        <v>0</v>
      </c>
      <c r="X210" s="104">
        <f>VLOOKUP($B210,QualitativeNotes!B:C,2,FALSE)</f>
        <v>0</v>
      </c>
    </row>
    <row r="211" spans="1:24" ht="87" x14ac:dyDescent="0.35">
      <c r="A211" s="112">
        <v>43921</v>
      </c>
      <c r="B211" s="113" t="s">
        <v>538</v>
      </c>
      <c r="C211" s="114" t="s">
        <v>119</v>
      </c>
      <c r="D211" s="114" t="s">
        <v>327</v>
      </c>
      <c r="E211" s="114" t="s">
        <v>9</v>
      </c>
      <c r="F211" s="27" t="s">
        <v>1</v>
      </c>
      <c r="G211" s="27"/>
      <c r="H211" s="27" t="s">
        <v>288</v>
      </c>
      <c r="I211" s="93" t="s">
        <v>287</v>
      </c>
      <c r="J211" s="16" t="s">
        <v>326</v>
      </c>
      <c r="K211" s="94">
        <v>0</v>
      </c>
      <c r="L211" s="104">
        <f>VLOOKUP(B211,QualitativeNotes!B:C,2,FALSE)</f>
        <v>0</v>
      </c>
      <c r="M211" s="27"/>
      <c r="N211" s="27" t="s">
        <v>288</v>
      </c>
      <c r="O211" s="93" t="s">
        <v>287</v>
      </c>
      <c r="P211" s="16" t="s">
        <v>326</v>
      </c>
      <c r="Q211" s="94">
        <v>0</v>
      </c>
      <c r="R211" s="104">
        <f>VLOOKUP($B211,QualitativeNotes!B:C,2,FALSE)</f>
        <v>0</v>
      </c>
      <c r="S211" s="27"/>
      <c r="T211" s="27" t="s">
        <v>288</v>
      </c>
      <c r="U211" s="93" t="s">
        <v>287</v>
      </c>
      <c r="V211" s="16" t="s">
        <v>326</v>
      </c>
      <c r="W211" s="94">
        <v>0</v>
      </c>
      <c r="X211" s="104">
        <f>VLOOKUP($B211,QualitativeNotes!B:C,2,FALSE)</f>
        <v>0</v>
      </c>
    </row>
    <row r="212" spans="1:24" ht="87" x14ac:dyDescent="0.35">
      <c r="A212" s="112">
        <v>43921</v>
      </c>
      <c r="B212" s="113" t="s">
        <v>538</v>
      </c>
      <c r="C212" s="114" t="s">
        <v>119</v>
      </c>
      <c r="D212" s="114" t="s">
        <v>327</v>
      </c>
      <c r="E212" s="114" t="s">
        <v>9</v>
      </c>
      <c r="F212" s="27" t="s">
        <v>1</v>
      </c>
      <c r="G212" s="27"/>
      <c r="H212" s="27" t="s">
        <v>288</v>
      </c>
      <c r="I212" s="93" t="s">
        <v>287</v>
      </c>
      <c r="J212" s="16" t="s">
        <v>342</v>
      </c>
      <c r="K212" s="94">
        <v>0</v>
      </c>
      <c r="L212" s="104">
        <f>VLOOKUP(B212,QualitativeNotes!B:C,2,FALSE)</f>
        <v>0</v>
      </c>
      <c r="M212" s="27"/>
      <c r="N212" s="27" t="s">
        <v>288</v>
      </c>
      <c r="O212" s="93" t="s">
        <v>287</v>
      </c>
      <c r="P212" s="16" t="s">
        <v>342</v>
      </c>
      <c r="Q212" s="94">
        <v>0</v>
      </c>
      <c r="R212" s="104">
        <f>VLOOKUP($B212,QualitativeNotes!B:C,2,FALSE)</f>
        <v>0</v>
      </c>
      <c r="S212" s="27"/>
      <c r="T212" s="27" t="s">
        <v>288</v>
      </c>
      <c r="U212" s="93" t="s">
        <v>287</v>
      </c>
      <c r="V212" s="16" t="s">
        <v>342</v>
      </c>
      <c r="W212" s="94">
        <v>0</v>
      </c>
      <c r="X212" s="104">
        <f>VLOOKUP($B212,QualitativeNotes!B:C,2,FALSE)</f>
        <v>0</v>
      </c>
    </row>
    <row r="213" spans="1:24" ht="87" x14ac:dyDescent="0.35">
      <c r="A213" s="112">
        <v>43921</v>
      </c>
      <c r="B213" s="113" t="s">
        <v>538</v>
      </c>
      <c r="C213" s="114" t="s">
        <v>119</v>
      </c>
      <c r="D213" s="114" t="s">
        <v>327</v>
      </c>
      <c r="E213" s="114" t="s">
        <v>9</v>
      </c>
      <c r="F213" s="27" t="s">
        <v>1</v>
      </c>
      <c r="G213" s="27"/>
      <c r="H213" s="27" t="s">
        <v>288</v>
      </c>
      <c r="I213" s="93" t="s">
        <v>287</v>
      </c>
      <c r="J213" s="16" t="s">
        <v>326</v>
      </c>
      <c r="K213" s="94">
        <v>0</v>
      </c>
      <c r="L213" s="104">
        <f>VLOOKUP(B213,QualitativeNotes!B:C,2,FALSE)</f>
        <v>0</v>
      </c>
      <c r="M213" s="27"/>
      <c r="N213" s="27" t="s">
        <v>288</v>
      </c>
      <c r="O213" s="93" t="s">
        <v>287</v>
      </c>
      <c r="P213" s="16" t="s">
        <v>326</v>
      </c>
      <c r="Q213" s="94">
        <v>0</v>
      </c>
      <c r="R213" s="104">
        <f>VLOOKUP($B213,QualitativeNotes!B:C,2,FALSE)</f>
        <v>0</v>
      </c>
      <c r="S213" s="27"/>
      <c r="T213" s="27" t="s">
        <v>288</v>
      </c>
      <c r="U213" s="93" t="s">
        <v>287</v>
      </c>
      <c r="V213" s="16" t="s">
        <v>326</v>
      </c>
      <c r="W213" s="94">
        <v>0</v>
      </c>
      <c r="X213" s="104">
        <f>VLOOKUP($B213,QualitativeNotes!B:C,2,FALSE)</f>
        <v>0</v>
      </c>
    </row>
    <row r="214" spans="1:24" ht="101.5" x14ac:dyDescent="0.35">
      <c r="A214" s="112">
        <v>43921</v>
      </c>
      <c r="B214" s="113" t="s">
        <v>539</v>
      </c>
      <c r="C214" s="114" t="s">
        <v>119</v>
      </c>
      <c r="D214" s="114" t="s">
        <v>138</v>
      </c>
      <c r="E214" s="114" t="s">
        <v>9</v>
      </c>
      <c r="F214" s="27" t="s">
        <v>1</v>
      </c>
      <c r="G214" s="27"/>
      <c r="H214" s="27" t="s">
        <v>288</v>
      </c>
      <c r="I214" s="93" t="s">
        <v>287</v>
      </c>
      <c r="J214" s="16" t="s">
        <v>342</v>
      </c>
      <c r="K214" s="94">
        <v>0</v>
      </c>
      <c r="L214" s="104">
        <f>VLOOKUP(B214,QualitativeNotes!B:C,2,FALSE)</f>
        <v>0</v>
      </c>
      <c r="M214" s="27"/>
      <c r="N214" s="27" t="s">
        <v>288</v>
      </c>
      <c r="O214" s="93" t="s">
        <v>287</v>
      </c>
      <c r="P214" s="16" t="s">
        <v>342</v>
      </c>
      <c r="Q214" s="94">
        <v>0</v>
      </c>
      <c r="R214" s="104">
        <f>VLOOKUP($B214,QualitativeNotes!B:C,2,FALSE)</f>
        <v>0</v>
      </c>
      <c r="S214" s="27"/>
      <c r="T214" s="27" t="s">
        <v>288</v>
      </c>
      <c r="U214" s="93" t="s">
        <v>287</v>
      </c>
      <c r="V214" s="16" t="s">
        <v>342</v>
      </c>
      <c r="W214" s="94">
        <v>0</v>
      </c>
      <c r="X214" s="104">
        <f>VLOOKUP($B214,QualitativeNotes!B:C,2,FALSE)</f>
        <v>0</v>
      </c>
    </row>
    <row r="215" spans="1:24" ht="101.5" x14ac:dyDescent="0.35">
      <c r="A215" s="112">
        <v>43921</v>
      </c>
      <c r="B215" s="113" t="s">
        <v>539</v>
      </c>
      <c r="C215" s="114" t="s">
        <v>119</v>
      </c>
      <c r="D215" s="114" t="s">
        <v>138</v>
      </c>
      <c r="E215" s="114" t="s">
        <v>9</v>
      </c>
      <c r="F215" s="27" t="s">
        <v>1</v>
      </c>
      <c r="G215" s="27"/>
      <c r="H215" s="27" t="s">
        <v>288</v>
      </c>
      <c r="I215" s="93" t="s">
        <v>287</v>
      </c>
      <c r="J215" s="16" t="s">
        <v>326</v>
      </c>
      <c r="K215" s="94">
        <v>0</v>
      </c>
      <c r="L215" s="104">
        <f>VLOOKUP(B215,QualitativeNotes!B:C,2,FALSE)</f>
        <v>0</v>
      </c>
      <c r="M215" s="27"/>
      <c r="N215" s="27" t="s">
        <v>288</v>
      </c>
      <c r="O215" s="93" t="s">
        <v>287</v>
      </c>
      <c r="P215" s="16" t="s">
        <v>326</v>
      </c>
      <c r="Q215" s="94">
        <v>0</v>
      </c>
      <c r="R215" s="104">
        <f>VLOOKUP($B215,QualitativeNotes!B:C,2,FALSE)</f>
        <v>0</v>
      </c>
      <c r="S215" s="27"/>
      <c r="T215" s="27" t="s">
        <v>288</v>
      </c>
      <c r="U215" s="93" t="s">
        <v>287</v>
      </c>
      <c r="V215" s="16" t="s">
        <v>326</v>
      </c>
      <c r="W215" s="94">
        <v>0</v>
      </c>
      <c r="X215" s="104">
        <f>VLOOKUP($B215,QualitativeNotes!B:C,2,FALSE)</f>
        <v>0</v>
      </c>
    </row>
    <row r="216" spans="1:24" ht="101.5" x14ac:dyDescent="0.35">
      <c r="A216" s="112">
        <v>43921</v>
      </c>
      <c r="B216" s="113" t="s">
        <v>539</v>
      </c>
      <c r="C216" s="114" t="s">
        <v>119</v>
      </c>
      <c r="D216" s="114" t="s">
        <v>138</v>
      </c>
      <c r="E216" s="114" t="s">
        <v>9</v>
      </c>
      <c r="F216" s="27" t="s">
        <v>1</v>
      </c>
      <c r="G216" s="27"/>
      <c r="H216" s="27" t="s">
        <v>288</v>
      </c>
      <c r="I216" s="93" t="s">
        <v>287</v>
      </c>
      <c r="J216" s="16" t="s">
        <v>342</v>
      </c>
      <c r="K216" s="94">
        <v>0</v>
      </c>
      <c r="L216" s="104">
        <f>VLOOKUP(B216,QualitativeNotes!B:C,2,FALSE)</f>
        <v>0</v>
      </c>
      <c r="M216" s="27"/>
      <c r="N216" s="27" t="s">
        <v>288</v>
      </c>
      <c r="O216" s="93" t="s">
        <v>287</v>
      </c>
      <c r="P216" s="16" t="s">
        <v>342</v>
      </c>
      <c r="Q216" s="94">
        <v>0</v>
      </c>
      <c r="R216" s="104">
        <f>VLOOKUP($B216,QualitativeNotes!B:C,2,FALSE)</f>
        <v>0</v>
      </c>
      <c r="S216" s="27"/>
      <c r="T216" s="27" t="s">
        <v>288</v>
      </c>
      <c r="U216" s="93" t="s">
        <v>287</v>
      </c>
      <c r="V216" s="16" t="s">
        <v>342</v>
      </c>
      <c r="W216" s="94">
        <v>0</v>
      </c>
      <c r="X216" s="104">
        <f>VLOOKUP($B216,QualitativeNotes!B:C,2,FALSE)</f>
        <v>0</v>
      </c>
    </row>
    <row r="217" spans="1:24" ht="101.5" x14ac:dyDescent="0.35">
      <c r="A217" s="112">
        <v>43921</v>
      </c>
      <c r="B217" s="113" t="s">
        <v>539</v>
      </c>
      <c r="C217" s="114" t="s">
        <v>119</v>
      </c>
      <c r="D217" s="114" t="s">
        <v>138</v>
      </c>
      <c r="E217" s="114" t="s">
        <v>9</v>
      </c>
      <c r="F217" s="27" t="s">
        <v>1</v>
      </c>
      <c r="G217" s="27"/>
      <c r="H217" s="27" t="s">
        <v>288</v>
      </c>
      <c r="I217" s="93" t="s">
        <v>287</v>
      </c>
      <c r="J217" s="16" t="s">
        <v>326</v>
      </c>
      <c r="K217" s="94">
        <v>0</v>
      </c>
      <c r="L217" s="104">
        <f>VLOOKUP(B217,QualitativeNotes!B:C,2,FALSE)</f>
        <v>0</v>
      </c>
      <c r="M217" s="27"/>
      <c r="N217" s="27" t="s">
        <v>288</v>
      </c>
      <c r="O217" s="93" t="s">
        <v>287</v>
      </c>
      <c r="P217" s="16" t="s">
        <v>326</v>
      </c>
      <c r="Q217" s="94">
        <v>0</v>
      </c>
      <c r="R217" s="104">
        <f>VLOOKUP($B217,QualitativeNotes!B:C,2,FALSE)</f>
        <v>0</v>
      </c>
      <c r="S217" s="27"/>
      <c r="T217" s="27" t="s">
        <v>288</v>
      </c>
      <c r="U217" s="93" t="s">
        <v>287</v>
      </c>
      <c r="V217" s="16" t="s">
        <v>326</v>
      </c>
      <c r="W217" s="94">
        <v>0</v>
      </c>
      <c r="X217" s="104">
        <f>VLOOKUP($B217,QualitativeNotes!B:C,2,FALSE)</f>
        <v>0</v>
      </c>
    </row>
    <row r="218" spans="1:24" ht="58" x14ac:dyDescent="0.35">
      <c r="A218" s="112">
        <v>43921</v>
      </c>
      <c r="B218" s="113" t="s">
        <v>542</v>
      </c>
      <c r="C218" s="114" t="s">
        <v>119</v>
      </c>
      <c r="D218" s="114" t="s">
        <v>139</v>
      </c>
      <c r="E218" s="114" t="s">
        <v>45</v>
      </c>
      <c r="F218" s="27" t="s">
        <v>1</v>
      </c>
      <c r="G218" s="27"/>
      <c r="H218" s="27" t="s">
        <v>288</v>
      </c>
      <c r="I218" s="93" t="s">
        <v>287</v>
      </c>
      <c r="J218" s="16" t="s">
        <v>670</v>
      </c>
      <c r="K218" s="95">
        <v>5</v>
      </c>
      <c r="L218" s="104">
        <f>VLOOKUP(B218,QualitativeNotes!B:C,2,FALSE)</f>
        <v>0</v>
      </c>
      <c r="M218" s="27"/>
      <c r="N218" s="27" t="s">
        <v>288</v>
      </c>
      <c r="O218" s="93" t="s">
        <v>287</v>
      </c>
      <c r="P218" s="16" t="s">
        <v>670</v>
      </c>
      <c r="Q218" s="95">
        <v>5</v>
      </c>
      <c r="R218" s="104">
        <f>VLOOKUP($B218,QualitativeNotes!B:C,2,FALSE)</f>
        <v>0</v>
      </c>
      <c r="S218" s="27"/>
      <c r="T218" s="27" t="s">
        <v>288</v>
      </c>
      <c r="U218" s="93" t="s">
        <v>287</v>
      </c>
      <c r="V218" s="16" t="s">
        <v>670</v>
      </c>
      <c r="W218" s="95">
        <v>5</v>
      </c>
      <c r="X218" s="104">
        <f>VLOOKUP($B218,QualitativeNotes!B:C,2,FALSE)</f>
        <v>0</v>
      </c>
    </row>
    <row r="219" spans="1:24" ht="58" x14ac:dyDescent="0.35">
      <c r="A219" s="112">
        <v>43921</v>
      </c>
      <c r="B219" s="113" t="s">
        <v>542</v>
      </c>
      <c r="C219" s="114" t="s">
        <v>119</v>
      </c>
      <c r="D219" s="114" t="s">
        <v>139</v>
      </c>
      <c r="E219" s="114" t="s">
        <v>45</v>
      </c>
      <c r="F219" s="27" t="s">
        <v>1</v>
      </c>
      <c r="G219" s="27"/>
      <c r="H219" s="27" t="s">
        <v>288</v>
      </c>
      <c r="I219" s="93" t="s">
        <v>287</v>
      </c>
      <c r="J219" s="16" t="s">
        <v>328</v>
      </c>
      <c r="K219" s="95">
        <v>5</v>
      </c>
      <c r="L219" s="104">
        <f>VLOOKUP(B219,QualitativeNotes!B:C,2,FALSE)</f>
        <v>0</v>
      </c>
      <c r="M219" s="27"/>
      <c r="N219" s="27" t="s">
        <v>288</v>
      </c>
      <c r="O219" s="93" t="s">
        <v>287</v>
      </c>
      <c r="P219" s="16" t="s">
        <v>328</v>
      </c>
      <c r="Q219" s="95">
        <v>5</v>
      </c>
      <c r="R219" s="104">
        <f>VLOOKUP($B219,QualitativeNotes!B:C,2,FALSE)</f>
        <v>0</v>
      </c>
      <c r="S219" s="27"/>
      <c r="T219" s="27" t="s">
        <v>288</v>
      </c>
      <c r="U219" s="93" t="s">
        <v>287</v>
      </c>
      <c r="V219" s="16" t="s">
        <v>328</v>
      </c>
      <c r="W219" s="95">
        <v>5</v>
      </c>
      <c r="X219" s="104">
        <f>VLOOKUP($B219,QualitativeNotes!B:C,2,FALSE)</f>
        <v>0</v>
      </c>
    </row>
    <row r="220" spans="1:24" ht="72.5" x14ac:dyDescent="0.35">
      <c r="A220" s="112">
        <v>43921</v>
      </c>
      <c r="B220" s="113" t="s">
        <v>541</v>
      </c>
      <c r="C220" s="114" t="s">
        <v>119</v>
      </c>
      <c r="D220" s="114" t="s">
        <v>141</v>
      </c>
      <c r="E220" s="114" t="s">
        <v>9</v>
      </c>
      <c r="F220" s="27" t="s">
        <v>1</v>
      </c>
      <c r="G220" s="27"/>
      <c r="H220" s="27" t="s">
        <v>288</v>
      </c>
      <c r="I220" s="93" t="s">
        <v>287</v>
      </c>
      <c r="J220" s="16" t="s">
        <v>56</v>
      </c>
      <c r="K220" s="94">
        <v>0</v>
      </c>
      <c r="L220" s="104">
        <f>VLOOKUP(B220,QualitativeNotes!B:C,2,FALSE)</f>
        <v>0</v>
      </c>
      <c r="M220" s="27"/>
      <c r="N220" s="27" t="s">
        <v>288</v>
      </c>
      <c r="O220" s="93" t="s">
        <v>287</v>
      </c>
      <c r="P220" s="16" t="s">
        <v>56</v>
      </c>
      <c r="Q220" s="94">
        <v>0</v>
      </c>
      <c r="R220" s="104">
        <f>VLOOKUP($B220,QualitativeNotes!B:C,2,FALSE)</f>
        <v>0</v>
      </c>
      <c r="S220" s="27"/>
      <c r="T220" s="27" t="s">
        <v>288</v>
      </c>
      <c r="U220" s="93" t="s">
        <v>287</v>
      </c>
      <c r="V220" s="16" t="s">
        <v>56</v>
      </c>
      <c r="W220" s="94">
        <v>0</v>
      </c>
      <c r="X220" s="104">
        <f>VLOOKUP($B220,QualitativeNotes!B:C,2,FALSE)</f>
        <v>0</v>
      </c>
    </row>
    <row r="221" spans="1:24" ht="72.5" x14ac:dyDescent="0.35">
      <c r="A221" s="112">
        <v>43921</v>
      </c>
      <c r="B221" s="113" t="s">
        <v>541</v>
      </c>
      <c r="C221" s="114" t="s">
        <v>119</v>
      </c>
      <c r="D221" s="114" t="s">
        <v>141</v>
      </c>
      <c r="E221" s="114" t="s">
        <v>9</v>
      </c>
      <c r="F221" s="27" t="s">
        <v>1</v>
      </c>
      <c r="G221" s="27"/>
      <c r="H221" s="27" t="s">
        <v>288</v>
      </c>
      <c r="I221" s="93" t="s">
        <v>287</v>
      </c>
      <c r="J221" s="16" t="s">
        <v>56</v>
      </c>
      <c r="K221" s="94">
        <v>0</v>
      </c>
      <c r="L221" s="104">
        <f>VLOOKUP(B221,QualitativeNotes!B:C,2,FALSE)</f>
        <v>0</v>
      </c>
      <c r="M221" s="27"/>
      <c r="N221" s="27" t="s">
        <v>288</v>
      </c>
      <c r="O221" s="93" t="s">
        <v>287</v>
      </c>
      <c r="P221" s="16" t="s">
        <v>56</v>
      </c>
      <c r="Q221" s="94">
        <v>0</v>
      </c>
      <c r="R221" s="104">
        <f>VLOOKUP($B221,QualitativeNotes!B:C,2,FALSE)</f>
        <v>0</v>
      </c>
      <c r="S221" s="27"/>
      <c r="T221" s="27" t="s">
        <v>288</v>
      </c>
      <c r="U221" s="93" t="s">
        <v>287</v>
      </c>
      <c r="V221" s="16" t="s">
        <v>56</v>
      </c>
      <c r="W221" s="94">
        <v>0</v>
      </c>
      <c r="X221" s="104">
        <f>VLOOKUP($B221,QualitativeNotes!B:C,2,FALSE)</f>
        <v>0</v>
      </c>
    </row>
    <row r="222" spans="1:24" ht="43.5" x14ac:dyDescent="0.35">
      <c r="A222" s="112">
        <v>43921</v>
      </c>
      <c r="B222" s="113" t="s">
        <v>423</v>
      </c>
      <c r="C222" s="114" t="s">
        <v>142</v>
      </c>
      <c r="D222" s="114" t="s">
        <v>143</v>
      </c>
      <c r="E222" s="114" t="s">
        <v>64</v>
      </c>
      <c r="F222" s="27" t="s">
        <v>668</v>
      </c>
      <c r="G222" s="27"/>
      <c r="H222" s="27" t="s">
        <v>288</v>
      </c>
      <c r="I222" s="93" t="s">
        <v>287</v>
      </c>
      <c r="J222" s="16"/>
      <c r="K222" s="96">
        <v>0.5</v>
      </c>
      <c r="L222" s="104">
        <f>VLOOKUP(B222,QualitativeNotes!B:C,2,FALSE)</f>
        <v>0</v>
      </c>
      <c r="M222" s="27"/>
      <c r="N222" s="27" t="s">
        <v>288</v>
      </c>
      <c r="O222" s="93" t="s">
        <v>287</v>
      </c>
      <c r="P222" s="16"/>
      <c r="Q222" s="96">
        <v>0.5</v>
      </c>
      <c r="R222" s="104">
        <f>VLOOKUP($B222,QualitativeNotes!B:C,2,FALSE)</f>
        <v>0</v>
      </c>
      <c r="S222" s="27"/>
      <c r="T222" s="27" t="s">
        <v>288</v>
      </c>
      <c r="U222" s="93" t="s">
        <v>287</v>
      </c>
      <c r="V222" s="16"/>
      <c r="W222" s="96">
        <v>0.5</v>
      </c>
      <c r="X222" s="104">
        <f>VLOOKUP($B222,QualitativeNotes!B:C,2,FALSE)</f>
        <v>0</v>
      </c>
    </row>
    <row r="223" spans="1:24" ht="43.5" x14ac:dyDescent="0.35">
      <c r="A223" s="112">
        <v>43921</v>
      </c>
      <c r="B223" s="113" t="s">
        <v>424</v>
      </c>
      <c r="C223" s="114" t="s">
        <v>142</v>
      </c>
      <c r="D223" s="114" t="s">
        <v>144</v>
      </c>
      <c r="E223" s="114" t="s">
        <v>64</v>
      </c>
      <c r="F223" s="27" t="s">
        <v>668</v>
      </c>
      <c r="G223" s="27"/>
      <c r="H223" s="27" t="s">
        <v>288</v>
      </c>
      <c r="I223" s="93" t="s">
        <v>287</v>
      </c>
      <c r="J223" s="16"/>
      <c r="K223" s="96">
        <v>0.75</v>
      </c>
      <c r="L223" s="104">
        <f>VLOOKUP(B223,QualitativeNotes!B:C,2,FALSE)</f>
        <v>0</v>
      </c>
      <c r="M223" s="27"/>
      <c r="N223" s="27" t="s">
        <v>288</v>
      </c>
      <c r="O223" s="93" t="s">
        <v>287</v>
      </c>
      <c r="P223" s="16"/>
      <c r="Q223" s="96">
        <v>0.75</v>
      </c>
      <c r="R223" s="104">
        <f>VLOOKUP($B223,QualitativeNotes!B:C,2,FALSE)</f>
        <v>0</v>
      </c>
      <c r="S223" s="27"/>
      <c r="T223" s="27" t="s">
        <v>288</v>
      </c>
      <c r="U223" s="93" t="s">
        <v>287</v>
      </c>
      <c r="V223" s="16"/>
      <c r="W223" s="96">
        <v>0.75</v>
      </c>
      <c r="X223" s="104">
        <f>VLOOKUP($B223,QualitativeNotes!B:C,2,FALSE)</f>
        <v>0</v>
      </c>
    </row>
    <row r="224" spans="1:24" ht="43.5" x14ac:dyDescent="0.35">
      <c r="A224" s="112">
        <v>43921</v>
      </c>
      <c r="B224" s="113" t="s">
        <v>425</v>
      </c>
      <c r="C224" s="114" t="s">
        <v>142</v>
      </c>
      <c r="D224" s="114" t="s">
        <v>145</v>
      </c>
      <c r="E224" s="114" t="s">
        <v>64</v>
      </c>
      <c r="F224" s="27" t="s">
        <v>668</v>
      </c>
      <c r="G224" s="27"/>
      <c r="H224" s="27" t="s">
        <v>288</v>
      </c>
      <c r="I224" s="93" t="s">
        <v>287</v>
      </c>
      <c r="J224" s="16"/>
      <c r="K224" s="96">
        <v>0.6</v>
      </c>
      <c r="L224" s="104">
        <f>VLOOKUP(B224,QualitativeNotes!B:C,2,FALSE)</f>
        <v>0</v>
      </c>
      <c r="M224" s="27"/>
      <c r="N224" s="27" t="s">
        <v>288</v>
      </c>
      <c r="O224" s="93" t="s">
        <v>287</v>
      </c>
      <c r="P224" s="16"/>
      <c r="Q224" s="96">
        <v>0.6</v>
      </c>
      <c r="R224" s="104">
        <f>VLOOKUP($B224,QualitativeNotes!B:C,2,FALSE)</f>
        <v>0</v>
      </c>
      <c r="S224" s="27"/>
      <c r="T224" s="27" t="s">
        <v>288</v>
      </c>
      <c r="U224" s="93" t="s">
        <v>287</v>
      </c>
      <c r="V224" s="16"/>
      <c r="W224" s="96">
        <v>0.6</v>
      </c>
      <c r="X224" s="104">
        <f>VLOOKUP($B224,QualitativeNotes!B:C,2,FALSE)</f>
        <v>0</v>
      </c>
    </row>
    <row r="225" spans="1:24" ht="43.5" x14ac:dyDescent="0.35">
      <c r="A225" s="112">
        <v>43921</v>
      </c>
      <c r="B225" s="113" t="s">
        <v>426</v>
      </c>
      <c r="C225" s="114" t="s">
        <v>146</v>
      </c>
      <c r="D225" s="114" t="s">
        <v>147</v>
      </c>
      <c r="E225" s="114" t="s">
        <v>64</v>
      </c>
      <c r="F225" s="27" t="s">
        <v>668</v>
      </c>
      <c r="G225" s="27"/>
      <c r="H225" s="27" t="s">
        <v>288</v>
      </c>
      <c r="I225" s="93" t="s">
        <v>287</v>
      </c>
      <c r="J225" s="16"/>
      <c r="K225" s="96">
        <v>0.1</v>
      </c>
      <c r="L225" s="104">
        <f>VLOOKUP(B225,QualitativeNotes!B:C,2,FALSE)</f>
        <v>0</v>
      </c>
      <c r="M225" s="27"/>
      <c r="N225" s="27" t="s">
        <v>288</v>
      </c>
      <c r="O225" s="93" t="s">
        <v>287</v>
      </c>
      <c r="P225" s="16"/>
      <c r="Q225" s="96">
        <v>0.1</v>
      </c>
      <c r="R225" s="104">
        <f>VLOOKUP($B225,QualitativeNotes!B:C,2,FALSE)</f>
        <v>0</v>
      </c>
      <c r="S225" s="27"/>
      <c r="T225" s="27" t="s">
        <v>288</v>
      </c>
      <c r="U225" s="93" t="s">
        <v>287</v>
      </c>
      <c r="V225" s="16"/>
      <c r="W225" s="96">
        <v>0.1</v>
      </c>
      <c r="X225" s="104">
        <f>VLOOKUP($B225,QualitativeNotes!B:C,2,FALSE)</f>
        <v>0</v>
      </c>
    </row>
    <row r="226" spans="1:24" ht="43.5" x14ac:dyDescent="0.35">
      <c r="A226" s="112">
        <v>43921</v>
      </c>
      <c r="B226" s="113" t="s">
        <v>427</v>
      </c>
      <c r="C226" s="114" t="s">
        <v>146</v>
      </c>
      <c r="D226" s="114" t="s">
        <v>148</v>
      </c>
      <c r="E226" s="114" t="s">
        <v>64</v>
      </c>
      <c r="F226" s="27" t="s">
        <v>668</v>
      </c>
      <c r="G226" s="27"/>
      <c r="H226" s="27" t="s">
        <v>288</v>
      </c>
      <c r="I226" s="93" t="s">
        <v>287</v>
      </c>
      <c r="J226" s="16"/>
      <c r="K226" s="96">
        <v>0.5</v>
      </c>
      <c r="L226" s="104">
        <f>VLOOKUP(B226,QualitativeNotes!B:C,2,FALSE)</f>
        <v>0</v>
      </c>
      <c r="M226" s="27"/>
      <c r="N226" s="27" t="s">
        <v>288</v>
      </c>
      <c r="O226" s="93" t="s">
        <v>287</v>
      </c>
      <c r="P226" s="16"/>
      <c r="Q226" s="96">
        <v>0.5</v>
      </c>
      <c r="R226" s="104">
        <f>VLOOKUP($B226,QualitativeNotes!B:C,2,FALSE)</f>
        <v>0</v>
      </c>
      <c r="S226" s="27"/>
      <c r="T226" s="27" t="s">
        <v>288</v>
      </c>
      <c r="U226" s="93" t="s">
        <v>287</v>
      </c>
      <c r="V226" s="16"/>
      <c r="W226" s="96">
        <v>0.5</v>
      </c>
      <c r="X226" s="104">
        <f>VLOOKUP($B226,QualitativeNotes!B:C,2,FALSE)</f>
        <v>0</v>
      </c>
    </row>
    <row r="227" spans="1:24" ht="43.5" x14ac:dyDescent="0.35">
      <c r="A227" s="112">
        <v>43921</v>
      </c>
      <c r="B227" s="113" t="s">
        <v>428</v>
      </c>
      <c r="C227" s="114" t="s">
        <v>146</v>
      </c>
      <c r="D227" s="114" t="s">
        <v>149</v>
      </c>
      <c r="E227" s="114" t="s">
        <v>64</v>
      </c>
      <c r="F227" s="27" t="s">
        <v>668</v>
      </c>
      <c r="G227" s="27"/>
      <c r="H227" s="27" t="s">
        <v>288</v>
      </c>
      <c r="I227" s="93" t="s">
        <v>287</v>
      </c>
      <c r="J227" s="16"/>
      <c r="K227" s="96">
        <v>0.75</v>
      </c>
      <c r="L227" s="104">
        <f>VLOOKUP(B227,QualitativeNotes!B:C,2,FALSE)</f>
        <v>0</v>
      </c>
      <c r="M227" s="27"/>
      <c r="N227" s="27" t="s">
        <v>288</v>
      </c>
      <c r="O227" s="93" t="s">
        <v>287</v>
      </c>
      <c r="P227" s="16"/>
      <c r="Q227" s="96">
        <v>0.75</v>
      </c>
      <c r="R227" s="104">
        <f>VLOOKUP($B227,QualitativeNotes!B:C,2,FALSE)</f>
        <v>0</v>
      </c>
      <c r="S227" s="27"/>
      <c r="T227" s="27" t="s">
        <v>288</v>
      </c>
      <c r="U227" s="93" t="s">
        <v>287</v>
      </c>
      <c r="V227" s="16"/>
      <c r="W227" s="96">
        <v>0.75</v>
      </c>
      <c r="X227" s="104">
        <f>VLOOKUP($B227,QualitativeNotes!B:C,2,FALSE)</f>
        <v>0</v>
      </c>
    </row>
    <row r="228" spans="1:24" ht="29" x14ac:dyDescent="0.35">
      <c r="A228" s="112">
        <v>43921</v>
      </c>
      <c r="B228" s="113" t="s">
        <v>429</v>
      </c>
      <c r="C228" s="114" t="s">
        <v>150</v>
      </c>
      <c r="D228" s="114" t="s">
        <v>151</v>
      </c>
      <c r="E228" s="114" t="s">
        <v>43</v>
      </c>
      <c r="F228" s="27" t="s">
        <v>668</v>
      </c>
      <c r="G228" s="27"/>
      <c r="H228" s="27" t="s">
        <v>288</v>
      </c>
      <c r="I228" s="93" t="s">
        <v>287</v>
      </c>
      <c r="J228" s="16"/>
      <c r="K228" s="26" t="s">
        <v>303</v>
      </c>
      <c r="L228" s="104">
        <f>VLOOKUP(B228,QualitativeNotes!B:C,2,FALSE)</f>
        <v>0</v>
      </c>
      <c r="M228" s="27"/>
      <c r="N228" s="27" t="s">
        <v>288</v>
      </c>
      <c r="O228" s="93" t="s">
        <v>287</v>
      </c>
      <c r="P228" s="16"/>
      <c r="Q228" s="26" t="s">
        <v>303</v>
      </c>
      <c r="R228" s="104">
        <f>VLOOKUP($B228,QualitativeNotes!B:C,2,FALSE)</f>
        <v>0</v>
      </c>
      <c r="S228" s="27"/>
      <c r="T228" s="27" t="s">
        <v>288</v>
      </c>
      <c r="U228" s="93" t="s">
        <v>287</v>
      </c>
      <c r="V228" s="16"/>
      <c r="W228" s="26" t="s">
        <v>303</v>
      </c>
      <c r="X228" s="104">
        <f>VLOOKUP($B228,QualitativeNotes!B:C,2,FALSE)</f>
        <v>0</v>
      </c>
    </row>
    <row r="229" spans="1:24" ht="29" x14ac:dyDescent="0.35">
      <c r="A229" s="112">
        <v>43921</v>
      </c>
      <c r="B229" s="113" t="s">
        <v>430</v>
      </c>
      <c r="C229" s="114" t="s">
        <v>150</v>
      </c>
      <c r="D229" s="114" t="s">
        <v>153</v>
      </c>
      <c r="E229" s="114" t="s">
        <v>43</v>
      </c>
      <c r="F229" s="27" t="s">
        <v>668</v>
      </c>
      <c r="G229" s="27"/>
      <c r="H229" s="27" t="s">
        <v>288</v>
      </c>
      <c r="I229" s="93" t="s">
        <v>287</v>
      </c>
      <c r="J229" s="16"/>
      <c r="K229" s="26" t="s">
        <v>303</v>
      </c>
      <c r="L229" s="104">
        <f>VLOOKUP(B229,QualitativeNotes!B:C,2,FALSE)</f>
        <v>0</v>
      </c>
      <c r="M229" s="27"/>
      <c r="N229" s="27" t="s">
        <v>288</v>
      </c>
      <c r="O229" s="93" t="s">
        <v>287</v>
      </c>
      <c r="P229" s="16"/>
      <c r="Q229" s="26" t="s">
        <v>303</v>
      </c>
      <c r="R229" s="104">
        <f>VLOOKUP($B229,QualitativeNotes!B:C,2,FALSE)</f>
        <v>0</v>
      </c>
      <c r="S229" s="27"/>
      <c r="T229" s="27" t="s">
        <v>288</v>
      </c>
      <c r="U229" s="93" t="s">
        <v>287</v>
      </c>
      <c r="V229" s="16"/>
      <c r="W229" s="26" t="s">
        <v>303</v>
      </c>
      <c r="X229" s="104">
        <f>VLOOKUP($B229,QualitativeNotes!B:C,2,FALSE)</f>
        <v>0</v>
      </c>
    </row>
    <row r="230" spans="1:24" ht="29" x14ac:dyDescent="0.35">
      <c r="A230" s="112">
        <v>43921</v>
      </c>
      <c r="B230" s="113" t="s">
        <v>431</v>
      </c>
      <c r="C230" s="114" t="s">
        <v>150</v>
      </c>
      <c r="D230" s="114" t="s">
        <v>154</v>
      </c>
      <c r="E230" s="114" t="s">
        <v>43</v>
      </c>
      <c r="F230" s="27" t="s">
        <v>668</v>
      </c>
      <c r="G230" s="27"/>
      <c r="H230" s="27" t="s">
        <v>288</v>
      </c>
      <c r="I230" s="93" t="s">
        <v>287</v>
      </c>
      <c r="J230" s="16"/>
      <c r="K230" s="26" t="s">
        <v>303</v>
      </c>
      <c r="L230" s="104">
        <f>VLOOKUP(B230,QualitativeNotes!B:C,2,FALSE)</f>
        <v>0</v>
      </c>
      <c r="M230" s="27"/>
      <c r="N230" s="27" t="s">
        <v>288</v>
      </c>
      <c r="O230" s="93" t="s">
        <v>287</v>
      </c>
      <c r="P230" s="16"/>
      <c r="Q230" s="26" t="s">
        <v>303</v>
      </c>
      <c r="R230" s="104">
        <f>VLOOKUP($B230,QualitativeNotes!B:C,2,FALSE)</f>
        <v>0</v>
      </c>
      <c r="S230" s="27"/>
      <c r="T230" s="27" t="s">
        <v>288</v>
      </c>
      <c r="U230" s="93" t="s">
        <v>287</v>
      </c>
      <c r="V230" s="16"/>
      <c r="W230" s="26" t="s">
        <v>303</v>
      </c>
      <c r="X230" s="104">
        <f>VLOOKUP($B230,QualitativeNotes!B:C,2,FALSE)</f>
        <v>0</v>
      </c>
    </row>
    <row r="231" spans="1:24" ht="29" x14ac:dyDescent="0.35">
      <c r="A231" s="112">
        <v>43921</v>
      </c>
      <c r="B231" s="113" t="s">
        <v>432</v>
      </c>
      <c r="C231" s="114" t="s">
        <v>150</v>
      </c>
      <c r="D231" s="114" t="s">
        <v>155</v>
      </c>
      <c r="E231" s="114" t="s">
        <v>43</v>
      </c>
      <c r="F231" s="27" t="s">
        <v>668</v>
      </c>
      <c r="G231" s="27"/>
      <c r="H231" s="27" t="s">
        <v>288</v>
      </c>
      <c r="I231" s="93" t="s">
        <v>287</v>
      </c>
      <c r="J231" s="16"/>
      <c r="K231" s="26" t="s">
        <v>303</v>
      </c>
      <c r="L231" s="104">
        <f>VLOOKUP(B231,QualitativeNotes!B:C,2,FALSE)</f>
        <v>0</v>
      </c>
      <c r="M231" s="27"/>
      <c r="N231" s="27" t="s">
        <v>288</v>
      </c>
      <c r="O231" s="93" t="s">
        <v>287</v>
      </c>
      <c r="P231" s="16"/>
      <c r="Q231" s="26" t="s">
        <v>303</v>
      </c>
      <c r="R231" s="104">
        <f>VLOOKUP($B231,QualitativeNotes!B:C,2,FALSE)</f>
        <v>0</v>
      </c>
      <c r="S231" s="27"/>
      <c r="T231" s="27" t="s">
        <v>288</v>
      </c>
      <c r="U231" s="93" t="s">
        <v>287</v>
      </c>
      <c r="V231" s="16"/>
      <c r="W231" s="26" t="s">
        <v>303</v>
      </c>
      <c r="X231" s="104">
        <f>VLOOKUP($B231,QualitativeNotes!B:C,2,FALSE)</f>
        <v>0</v>
      </c>
    </row>
    <row r="232" spans="1:24" ht="43.5" x14ac:dyDescent="0.35">
      <c r="A232" s="112">
        <v>43921</v>
      </c>
      <c r="B232" s="113" t="s">
        <v>433</v>
      </c>
      <c r="C232" s="114" t="s">
        <v>150</v>
      </c>
      <c r="D232" s="114" t="s">
        <v>157</v>
      </c>
      <c r="E232" s="114" t="s">
        <v>43</v>
      </c>
      <c r="F232" s="27" t="s">
        <v>668</v>
      </c>
      <c r="G232" s="27"/>
      <c r="H232" s="27" t="s">
        <v>288</v>
      </c>
      <c r="I232" s="93" t="s">
        <v>287</v>
      </c>
      <c r="J232" s="16"/>
      <c r="K232" s="26" t="s">
        <v>303</v>
      </c>
      <c r="L232" s="104">
        <f>VLOOKUP(B232,QualitativeNotes!B:C,2,FALSE)</f>
        <v>0</v>
      </c>
      <c r="M232" s="27"/>
      <c r="N232" s="27" t="s">
        <v>288</v>
      </c>
      <c r="O232" s="93" t="s">
        <v>287</v>
      </c>
      <c r="P232" s="16"/>
      <c r="Q232" s="26" t="s">
        <v>303</v>
      </c>
      <c r="R232" s="104">
        <f>VLOOKUP($B232,QualitativeNotes!B:C,2,FALSE)</f>
        <v>0</v>
      </c>
      <c r="S232" s="27"/>
      <c r="T232" s="27" t="s">
        <v>288</v>
      </c>
      <c r="U232" s="93" t="s">
        <v>287</v>
      </c>
      <c r="V232" s="16"/>
      <c r="W232" s="26" t="s">
        <v>303</v>
      </c>
      <c r="X232" s="104">
        <f>VLOOKUP($B232,QualitativeNotes!B:C,2,FALSE)</f>
        <v>0</v>
      </c>
    </row>
    <row r="233" spans="1:24" ht="58" x14ac:dyDescent="0.35">
      <c r="A233" s="112">
        <v>43921</v>
      </c>
      <c r="B233" s="113" t="s">
        <v>434</v>
      </c>
      <c r="C233" s="114" t="s">
        <v>158</v>
      </c>
      <c r="D233" s="114" t="s">
        <v>159</v>
      </c>
      <c r="E233" s="114" t="s">
        <v>64</v>
      </c>
      <c r="F233" s="27" t="s">
        <v>668</v>
      </c>
      <c r="G233" s="27"/>
      <c r="H233" s="27" t="s">
        <v>288</v>
      </c>
      <c r="I233" s="93" t="s">
        <v>287</v>
      </c>
      <c r="J233" s="16"/>
      <c r="K233" s="96">
        <v>0.85229999999999995</v>
      </c>
      <c r="L233" s="104">
        <f>VLOOKUP(B233,QualitativeNotes!B:C,2,FALSE)</f>
        <v>0</v>
      </c>
      <c r="M233" s="27"/>
      <c r="N233" s="27" t="s">
        <v>288</v>
      </c>
      <c r="O233" s="93" t="s">
        <v>287</v>
      </c>
      <c r="P233" s="16"/>
      <c r="Q233" s="96">
        <v>0.85229999999999995</v>
      </c>
      <c r="R233" s="104">
        <f>VLOOKUP($B233,QualitativeNotes!B:C,2,FALSE)</f>
        <v>0</v>
      </c>
      <c r="S233" s="27"/>
      <c r="T233" s="27" t="s">
        <v>288</v>
      </c>
      <c r="U233" s="93" t="s">
        <v>287</v>
      </c>
      <c r="V233" s="16"/>
      <c r="W233" s="96">
        <v>0.85229999999999995</v>
      </c>
      <c r="X233" s="104">
        <f>VLOOKUP($B233,QualitativeNotes!B:C,2,FALSE)</f>
        <v>0</v>
      </c>
    </row>
    <row r="234" spans="1:24" ht="58" x14ac:dyDescent="0.35">
      <c r="A234" s="112">
        <v>43921</v>
      </c>
      <c r="B234" s="113" t="s">
        <v>435</v>
      </c>
      <c r="C234" s="114" t="s">
        <v>158</v>
      </c>
      <c r="D234" s="114" t="s">
        <v>160</v>
      </c>
      <c r="E234" s="114" t="s">
        <v>64</v>
      </c>
      <c r="F234" s="27" t="s">
        <v>668</v>
      </c>
      <c r="G234" s="27"/>
      <c r="H234" s="27" t="s">
        <v>288</v>
      </c>
      <c r="I234" s="93" t="s">
        <v>287</v>
      </c>
      <c r="J234" s="16"/>
      <c r="K234" s="96">
        <v>0.85229999999999995</v>
      </c>
      <c r="L234" s="104">
        <f>VLOOKUP(B234,QualitativeNotes!B:C,2,FALSE)</f>
        <v>0</v>
      </c>
      <c r="M234" s="27"/>
      <c r="N234" s="27" t="s">
        <v>288</v>
      </c>
      <c r="O234" s="93" t="s">
        <v>287</v>
      </c>
      <c r="P234" s="16"/>
      <c r="Q234" s="96">
        <v>0.85229999999999995</v>
      </c>
      <c r="R234" s="104">
        <f>VLOOKUP($B234,QualitativeNotes!B:C,2,FALSE)</f>
        <v>0</v>
      </c>
      <c r="S234" s="27"/>
      <c r="T234" s="27" t="s">
        <v>288</v>
      </c>
      <c r="U234" s="93" t="s">
        <v>287</v>
      </c>
      <c r="V234" s="16"/>
      <c r="W234" s="96">
        <v>0.85229999999999995</v>
      </c>
      <c r="X234" s="104">
        <f>VLOOKUP($B234,QualitativeNotes!B:C,2,FALSE)</f>
        <v>0</v>
      </c>
    </row>
    <row r="235" spans="1:24" ht="58" x14ac:dyDescent="0.35">
      <c r="A235" s="112">
        <v>43921</v>
      </c>
      <c r="B235" s="113" t="s">
        <v>436</v>
      </c>
      <c r="C235" s="114" t="s">
        <v>158</v>
      </c>
      <c r="D235" s="114" t="s">
        <v>161</v>
      </c>
      <c r="E235" s="114" t="s">
        <v>64</v>
      </c>
      <c r="F235" s="27" t="s">
        <v>668</v>
      </c>
      <c r="G235" s="27"/>
      <c r="H235" s="27" t="s">
        <v>288</v>
      </c>
      <c r="I235" s="93" t="s">
        <v>287</v>
      </c>
      <c r="J235" s="16"/>
      <c r="K235" s="96">
        <v>0.85229999999999995</v>
      </c>
      <c r="L235" s="104">
        <f>VLOOKUP(B235,QualitativeNotes!B:C,2,FALSE)</f>
        <v>0</v>
      </c>
      <c r="M235" s="27"/>
      <c r="N235" s="27" t="s">
        <v>288</v>
      </c>
      <c r="O235" s="93" t="s">
        <v>287</v>
      </c>
      <c r="P235" s="16"/>
      <c r="Q235" s="96">
        <v>0.85229999999999995</v>
      </c>
      <c r="R235" s="104">
        <f>VLOOKUP($B235,QualitativeNotes!B:C,2,FALSE)</f>
        <v>0</v>
      </c>
      <c r="S235" s="27"/>
      <c r="T235" s="27" t="s">
        <v>288</v>
      </c>
      <c r="U235" s="93" t="s">
        <v>287</v>
      </c>
      <c r="V235" s="16"/>
      <c r="W235" s="96">
        <v>0.85229999999999995</v>
      </c>
      <c r="X235" s="104">
        <f>VLOOKUP($B235,QualitativeNotes!B:C,2,FALSE)</f>
        <v>0</v>
      </c>
    </row>
    <row r="236" spans="1:24" ht="58" x14ac:dyDescent="0.35">
      <c r="A236" s="112">
        <v>43921</v>
      </c>
      <c r="B236" s="113" t="s">
        <v>437</v>
      </c>
      <c r="C236" s="114" t="s">
        <v>158</v>
      </c>
      <c r="D236" s="114" t="s">
        <v>162</v>
      </c>
      <c r="E236" s="114" t="s">
        <v>64</v>
      </c>
      <c r="F236" s="27" t="s">
        <v>668</v>
      </c>
      <c r="G236" s="27"/>
      <c r="H236" s="27" t="s">
        <v>288</v>
      </c>
      <c r="I236" s="93" t="s">
        <v>287</v>
      </c>
      <c r="J236" s="16"/>
      <c r="K236" s="96">
        <v>0.85229999999999995</v>
      </c>
      <c r="L236" s="104">
        <f>VLOOKUP(B236,QualitativeNotes!B:C,2,FALSE)</f>
        <v>0</v>
      </c>
      <c r="M236" s="27"/>
      <c r="N236" s="27" t="s">
        <v>288</v>
      </c>
      <c r="O236" s="93" t="s">
        <v>287</v>
      </c>
      <c r="P236" s="16"/>
      <c r="Q236" s="96">
        <v>0.85229999999999995</v>
      </c>
      <c r="R236" s="104">
        <f>VLOOKUP($B236,QualitativeNotes!B:C,2,FALSE)</f>
        <v>0</v>
      </c>
      <c r="S236" s="27"/>
      <c r="T236" s="27" t="s">
        <v>288</v>
      </c>
      <c r="U236" s="93" t="s">
        <v>287</v>
      </c>
      <c r="V236" s="16"/>
      <c r="W236" s="96">
        <v>0.85229999999999995</v>
      </c>
      <c r="X236" s="104">
        <f>VLOOKUP($B236,QualitativeNotes!B:C,2,FALSE)</f>
        <v>0</v>
      </c>
    </row>
    <row r="237" spans="1:24" x14ac:dyDescent="0.35">
      <c r="A237" s="112">
        <v>43921</v>
      </c>
      <c r="B237" s="113" t="s">
        <v>438</v>
      </c>
      <c r="C237" s="114" t="s">
        <v>163</v>
      </c>
      <c r="D237" s="114" t="s">
        <v>164</v>
      </c>
      <c r="E237" s="114" t="s">
        <v>9</v>
      </c>
      <c r="F237" s="27" t="s">
        <v>668</v>
      </c>
      <c r="G237" s="27"/>
      <c r="H237" s="27" t="s">
        <v>288</v>
      </c>
      <c r="I237" s="93" t="s">
        <v>287</v>
      </c>
      <c r="J237" s="16"/>
      <c r="K237" s="94">
        <v>1000000</v>
      </c>
      <c r="L237" s="104">
        <f>VLOOKUP(B237,QualitativeNotes!B:C,2,FALSE)</f>
        <v>0</v>
      </c>
      <c r="M237" s="27"/>
      <c r="N237" s="27" t="s">
        <v>288</v>
      </c>
      <c r="O237" s="93" t="s">
        <v>287</v>
      </c>
      <c r="P237" s="16"/>
      <c r="Q237" s="94">
        <v>1000000</v>
      </c>
      <c r="R237" s="104">
        <f>VLOOKUP($B237,QualitativeNotes!B:C,2,FALSE)</f>
        <v>0</v>
      </c>
      <c r="S237" s="27"/>
      <c r="T237" s="27" t="s">
        <v>288</v>
      </c>
      <c r="U237" s="93" t="s">
        <v>287</v>
      </c>
      <c r="V237" s="16"/>
      <c r="W237" s="94">
        <v>1000000</v>
      </c>
      <c r="X237" s="104">
        <f>VLOOKUP($B237,QualitativeNotes!B:C,2,FALSE)</f>
        <v>0</v>
      </c>
    </row>
    <row r="238" spans="1:24" x14ac:dyDescent="0.35">
      <c r="A238" s="112">
        <v>43921</v>
      </c>
      <c r="B238" s="113" t="s">
        <v>439</v>
      </c>
      <c r="C238" s="114" t="s">
        <v>163</v>
      </c>
      <c r="D238" s="114" t="s">
        <v>166</v>
      </c>
      <c r="E238" s="114" t="s">
        <v>9</v>
      </c>
      <c r="F238" s="27" t="s">
        <v>668</v>
      </c>
      <c r="G238" s="27"/>
      <c r="H238" s="27" t="s">
        <v>288</v>
      </c>
      <c r="I238" s="93" t="s">
        <v>287</v>
      </c>
      <c r="J238" s="16"/>
      <c r="K238" s="94">
        <v>1000000</v>
      </c>
      <c r="L238" s="104">
        <f>VLOOKUP(B238,QualitativeNotes!B:C,2,FALSE)</f>
        <v>0</v>
      </c>
      <c r="M238" s="27"/>
      <c r="N238" s="27" t="s">
        <v>288</v>
      </c>
      <c r="O238" s="93" t="s">
        <v>287</v>
      </c>
      <c r="P238" s="16"/>
      <c r="Q238" s="94">
        <v>1000000</v>
      </c>
      <c r="R238" s="104">
        <f>VLOOKUP($B238,QualitativeNotes!B:C,2,FALSE)</f>
        <v>0</v>
      </c>
      <c r="S238" s="27"/>
      <c r="T238" s="27" t="s">
        <v>288</v>
      </c>
      <c r="U238" s="93" t="s">
        <v>287</v>
      </c>
      <c r="V238" s="16"/>
      <c r="W238" s="94">
        <v>1000000</v>
      </c>
      <c r="X238" s="104">
        <f>VLOOKUP($B238,QualitativeNotes!B:C,2,FALSE)</f>
        <v>0</v>
      </c>
    </row>
    <row r="239" spans="1:24" ht="29" x14ac:dyDescent="0.35">
      <c r="A239" s="112">
        <v>43921</v>
      </c>
      <c r="B239" s="113" t="s">
        <v>440</v>
      </c>
      <c r="C239" s="114" t="s">
        <v>167</v>
      </c>
      <c r="D239" s="114" t="s">
        <v>168</v>
      </c>
      <c r="E239" s="114" t="s">
        <v>9</v>
      </c>
      <c r="F239" s="27" t="s">
        <v>668</v>
      </c>
      <c r="G239" s="27"/>
      <c r="H239" s="27" t="s">
        <v>288</v>
      </c>
      <c r="I239" s="93" t="s">
        <v>287</v>
      </c>
      <c r="J239" s="16"/>
      <c r="K239" s="94">
        <v>1000000</v>
      </c>
      <c r="L239" s="104">
        <f>VLOOKUP(B239,QualitativeNotes!B:C,2,FALSE)</f>
        <v>0</v>
      </c>
      <c r="M239" s="27"/>
      <c r="N239" s="27" t="s">
        <v>288</v>
      </c>
      <c r="O239" s="93" t="s">
        <v>287</v>
      </c>
      <c r="P239" s="16"/>
      <c r="Q239" s="94">
        <v>1000000</v>
      </c>
      <c r="R239" s="104">
        <f>VLOOKUP($B239,QualitativeNotes!B:C,2,FALSE)</f>
        <v>0</v>
      </c>
      <c r="S239" s="27"/>
      <c r="T239" s="27" t="s">
        <v>288</v>
      </c>
      <c r="U239" s="93" t="s">
        <v>287</v>
      </c>
      <c r="V239" s="16"/>
      <c r="W239" s="94">
        <v>1000000</v>
      </c>
      <c r="X239" s="104">
        <f>VLOOKUP($B239,QualitativeNotes!B:C,2,FALSE)</f>
        <v>0</v>
      </c>
    </row>
    <row r="240" spans="1:24" ht="29" x14ac:dyDescent="0.35">
      <c r="A240" s="112">
        <v>43921</v>
      </c>
      <c r="B240" s="113" t="s">
        <v>441</v>
      </c>
      <c r="C240" s="114" t="s">
        <v>167</v>
      </c>
      <c r="D240" s="114" t="s">
        <v>169</v>
      </c>
      <c r="E240" s="114" t="s">
        <v>9</v>
      </c>
      <c r="F240" s="27" t="s">
        <v>668</v>
      </c>
      <c r="G240" s="27"/>
      <c r="H240" s="27" t="s">
        <v>288</v>
      </c>
      <c r="I240" s="93" t="s">
        <v>287</v>
      </c>
      <c r="J240" s="16"/>
      <c r="K240" s="94">
        <v>1000000</v>
      </c>
      <c r="L240" s="104">
        <f>VLOOKUP(B240,QualitativeNotes!B:C,2,FALSE)</f>
        <v>0</v>
      </c>
      <c r="M240" s="27"/>
      <c r="N240" s="27" t="s">
        <v>288</v>
      </c>
      <c r="O240" s="93" t="s">
        <v>287</v>
      </c>
      <c r="P240" s="16"/>
      <c r="Q240" s="94">
        <v>1000000</v>
      </c>
      <c r="R240" s="104">
        <f>VLOOKUP($B240,QualitativeNotes!B:C,2,FALSE)</f>
        <v>0</v>
      </c>
      <c r="S240" s="27"/>
      <c r="T240" s="27" t="s">
        <v>288</v>
      </c>
      <c r="U240" s="93" t="s">
        <v>287</v>
      </c>
      <c r="V240" s="16"/>
      <c r="W240" s="94">
        <v>1000000</v>
      </c>
      <c r="X240" s="104">
        <f>VLOOKUP($B240,QualitativeNotes!B:C,2,FALSE)</f>
        <v>0</v>
      </c>
    </row>
    <row r="241" spans="1:24" ht="29" x14ac:dyDescent="0.35">
      <c r="A241" s="112">
        <v>43921</v>
      </c>
      <c r="B241" s="113" t="s">
        <v>442</v>
      </c>
      <c r="C241" s="114" t="s">
        <v>167</v>
      </c>
      <c r="D241" s="114" t="s">
        <v>170</v>
      </c>
      <c r="E241" s="114" t="s">
        <v>9</v>
      </c>
      <c r="F241" s="27" t="s">
        <v>668</v>
      </c>
      <c r="G241" s="27"/>
      <c r="H241" s="27" t="s">
        <v>288</v>
      </c>
      <c r="I241" s="93" t="s">
        <v>287</v>
      </c>
      <c r="J241" s="16"/>
      <c r="K241" s="94">
        <v>1000000</v>
      </c>
      <c r="L241" s="104">
        <f>VLOOKUP(B241,QualitativeNotes!B:C,2,FALSE)</f>
        <v>0</v>
      </c>
      <c r="M241" s="27"/>
      <c r="N241" s="27" t="s">
        <v>288</v>
      </c>
      <c r="O241" s="93" t="s">
        <v>287</v>
      </c>
      <c r="P241" s="16"/>
      <c r="Q241" s="94">
        <v>1000000</v>
      </c>
      <c r="R241" s="104">
        <f>VLOOKUP($B241,QualitativeNotes!B:C,2,FALSE)</f>
        <v>0</v>
      </c>
      <c r="S241" s="27"/>
      <c r="T241" s="27" t="s">
        <v>288</v>
      </c>
      <c r="U241" s="93" t="s">
        <v>287</v>
      </c>
      <c r="V241" s="16"/>
      <c r="W241" s="94">
        <v>1000000</v>
      </c>
      <c r="X241" s="104">
        <f>VLOOKUP($B241,QualitativeNotes!B:C,2,FALSE)</f>
        <v>0</v>
      </c>
    </row>
    <row r="242" spans="1:24" ht="29" x14ac:dyDescent="0.35">
      <c r="A242" s="112">
        <v>43921</v>
      </c>
      <c r="B242" s="113" t="s">
        <v>443</v>
      </c>
      <c r="C242" s="114" t="s">
        <v>167</v>
      </c>
      <c r="D242" s="114" t="s">
        <v>171</v>
      </c>
      <c r="E242" s="114" t="s">
        <v>9</v>
      </c>
      <c r="F242" s="27" t="s">
        <v>668</v>
      </c>
      <c r="G242" s="27"/>
      <c r="H242" s="27" t="s">
        <v>288</v>
      </c>
      <c r="I242" s="93" t="s">
        <v>287</v>
      </c>
      <c r="J242" s="16"/>
      <c r="K242" s="94">
        <v>1000000</v>
      </c>
      <c r="L242" s="104">
        <f>VLOOKUP(B242,QualitativeNotes!B:C,2,FALSE)</f>
        <v>0</v>
      </c>
      <c r="M242" s="27"/>
      <c r="N242" s="27" t="s">
        <v>288</v>
      </c>
      <c r="O242" s="93" t="s">
        <v>287</v>
      </c>
      <c r="P242" s="16"/>
      <c r="Q242" s="94">
        <v>1000000</v>
      </c>
      <c r="R242" s="104">
        <f>VLOOKUP($B242,QualitativeNotes!B:C,2,FALSE)</f>
        <v>0</v>
      </c>
      <c r="S242" s="27"/>
      <c r="T242" s="27" t="s">
        <v>288</v>
      </c>
      <c r="U242" s="93" t="s">
        <v>287</v>
      </c>
      <c r="V242" s="16"/>
      <c r="W242" s="94">
        <v>1000000</v>
      </c>
      <c r="X242" s="104">
        <f>VLOOKUP($B242,QualitativeNotes!B:C,2,FALSE)</f>
        <v>0</v>
      </c>
    </row>
    <row r="243" spans="1:24" ht="29" x14ac:dyDescent="0.35">
      <c r="A243" s="112">
        <v>43921</v>
      </c>
      <c r="B243" s="113" t="s">
        <v>444</v>
      </c>
      <c r="C243" s="114" t="s">
        <v>167</v>
      </c>
      <c r="D243" s="114" t="s">
        <v>172</v>
      </c>
      <c r="E243" s="114" t="s">
        <v>9</v>
      </c>
      <c r="F243" s="27" t="s">
        <v>668</v>
      </c>
      <c r="G243" s="27"/>
      <c r="H243" s="27" t="s">
        <v>288</v>
      </c>
      <c r="I243" s="93" t="s">
        <v>287</v>
      </c>
      <c r="J243" s="16"/>
      <c r="K243" s="94">
        <v>1000000</v>
      </c>
      <c r="L243" s="104">
        <f>VLOOKUP(B243,QualitativeNotes!B:C,2,FALSE)</f>
        <v>0</v>
      </c>
      <c r="M243" s="27"/>
      <c r="N243" s="27" t="s">
        <v>288</v>
      </c>
      <c r="O243" s="93" t="s">
        <v>287</v>
      </c>
      <c r="P243" s="16"/>
      <c r="Q243" s="94">
        <v>1000000</v>
      </c>
      <c r="R243" s="104">
        <f>VLOOKUP($B243,QualitativeNotes!B:C,2,FALSE)</f>
        <v>0</v>
      </c>
      <c r="S243" s="27"/>
      <c r="T243" s="27" t="s">
        <v>288</v>
      </c>
      <c r="U243" s="93" t="s">
        <v>287</v>
      </c>
      <c r="V243" s="16"/>
      <c r="W243" s="94">
        <v>1000000</v>
      </c>
      <c r="X243" s="104">
        <f>VLOOKUP($B243,QualitativeNotes!B:C,2,FALSE)</f>
        <v>0</v>
      </c>
    </row>
    <row r="244" spans="1:24" ht="43.5" x14ac:dyDescent="0.35">
      <c r="A244" s="112">
        <v>43921</v>
      </c>
      <c r="B244" s="113" t="s">
        <v>445</v>
      </c>
      <c r="C244" s="114" t="s">
        <v>167</v>
      </c>
      <c r="D244" s="114" t="s">
        <v>173</v>
      </c>
      <c r="E244" s="114" t="s">
        <v>43</v>
      </c>
      <c r="F244" s="27" t="s">
        <v>668</v>
      </c>
      <c r="G244" s="27"/>
      <c r="H244" s="27" t="s">
        <v>288</v>
      </c>
      <c r="I244" s="93" t="s">
        <v>287</v>
      </c>
      <c r="J244" s="16"/>
      <c r="K244" s="26" t="s">
        <v>306</v>
      </c>
      <c r="L244" s="104">
        <f>VLOOKUP(B244,QualitativeNotes!B:C,2,FALSE)</f>
        <v>0</v>
      </c>
      <c r="M244" s="27"/>
      <c r="N244" s="27" t="s">
        <v>288</v>
      </c>
      <c r="O244" s="93" t="s">
        <v>287</v>
      </c>
      <c r="P244" s="16"/>
      <c r="Q244" s="26" t="s">
        <v>306</v>
      </c>
      <c r="R244" s="104">
        <f>VLOOKUP($B244,QualitativeNotes!B:C,2,FALSE)</f>
        <v>0</v>
      </c>
      <c r="S244" s="27"/>
      <c r="T244" s="27" t="s">
        <v>288</v>
      </c>
      <c r="U244" s="93" t="s">
        <v>287</v>
      </c>
      <c r="V244" s="16"/>
      <c r="W244" s="26" t="s">
        <v>306</v>
      </c>
      <c r="X244" s="104">
        <f>VLOOKUP($B244,QualitativeNotes!B:C,2,FALSE)</f>
        <v>0</v>
      </c>
    </row>
    <row r="245" spans="1:24" ht="29" x14ac:dyDescent="0.35">
      <c r="A245" s="112">
        <v>43921</v>
      </c>
      <c r="B245" s="113" t="s">
        <v>446</v>
      </c>
      <c r="C245" s="114" t="s">
        <v>167</v>
      </c>
      <c r="D245" s="114" t="s">
        <v>174</v>
      </c>
      <c r="E245" s="114" t="s">
        <v>43</v>
      </c>
      <c r="F245" s="27" t="s">
        <v>668</v>
      </c>
      <c r="G245" s="27"/>
      <c r="H245" s="27" t="s">
        <v>288</v>
      </c>
      <c r="I245" s="93" t="s">
        <v>287</v>
      </c>
      <c r="J245" s="16"/>
      <c r="K245" s="26" t="s">
        <v>303</v>
      </c>
      <c r="L245" s="104">
        <f>VLOOKUP(B245,QualitativeNotes!B:C,2,FALSE)</f>
        <v>0</v>
      </c>
      <c r="M245" s="27"/>
      <c r="N245" s="27" t="s">
        <v>288</v>
      </c>
      <c r="O245" s="93" t="s">
        <v>287</v>
      </c>
      <c r="P245" s="16"/>
      <c r="Q245" s="26" t="s">
        <v>303</v>
      </c>
      <c r="R245" s="104">
        <f>VLOOKUP($B245,QualitativeNotes!B:C,2,FALSE)</f>
        <v>0</v>
      </c>
      <c r="S245" s="27"/>
      <c r="T245" s="27" t="s">
        <v>288</v>
      </c>
      <c r="U245" s="93" t="s">
        <v>287</v>
      </c>
      <c r="V245" s="16"/>
      <c r="W245" s="26" t="s">
        <v>303</v>
      </c>
      <c r="X245" s="104">
        <f>VLOOKUP($B245,QualitativeNotes!B:C,2,FALSE)</f>
        <v>0</v>
      </c>
    </row>
    <row r="246" spans="1:24" ht="29" x14ac:dyDescent="0.35">
      <c r="A246" s="112">
        <v>43921</v>
      </c>
      <c r="B246" s="113" t="s">
        <v>447</v>
      </c>
      <c r="C246" s="114" t="s">
        <v>175</v>
      </c>
      <c r="D246" s="114" t="s">
        <v>176</v>
      </c>
      <c r="E246" s="114" t="s">
        <v>64</v>
      </c>
      <c r="F246" s="27" t="s">
        <v>668</v>
      </c>
      <c r="G246" s="27"/>
      <c r="H246" s="27" t="s">
        <v>288</v>
      </c>
      <c r="I246" s="93" t="s">
        <v>287</v>
      </c>
      <c r="J246" s="16"/>
      <c r="K246" s="96">
        <v>0.33333000000000002</v>
      </c>
      <c r="L246" s="104">
        <f>VLOOKUP(B246,QualitativeNotes!B:C,2,FALSE)</f>
        <v>0</v>
      </c>
      <c r="M246" s="27"/>
      <c r="N246" s="27" t="s">
        <v>288</v>
      </c>
      <c r="O246" s="93" t="s">
        <v>287</v>
      </c>
      <c r="P246" s="16"/>
      <c r="Q246" s="96">
        <v>0.33333000000000002</v>
      </c>
      <c r="R246" s="104">
        <f>VLOOKUP($B246,QualitativeNotes!B:C,2,FALSE)</f>
        <v>0</v>
      </c>
      <c r="S246" s="27"/>
      <c r="T246" s="27" t="s">
        <v>288</v>
      </c>
      <c r="U246" s="93" t="s">
        <v>287</v>
      </c>
      <c r="V246" s="16"/>
      <c r="W246" s="96">
        <v>0.33333000000000002</v>
      </c>
      <c r="X246" s="104">
        <f>VLOOKUP($B246,QualitativeNotes!B:C,2,FALSE)</f>
        <v>0</v>
      </c>
    </row>
    <row r="247" spans="1:24" ht="43.5" x14ac:dyDescent="0.35">
      <c r="A247" s="112">
        <v>43921</v>
      </c>
      <c r="B247" s="113" t="s">
        <v>448</v>
      </c>
      <c r="C247" s="114" t="s">
        <v>175</v>
      </c>
      <c r="D247" s="114" t="s">
        <v>177</v>
      </c>
      <c r="E247" s="114" t="s">
        <v>64</v>
      </c>
      <c r="F247" s="27" t="s">
        <v>668</v>
      </c>
      <c r="G247" s="27"/>
      <c r="H247" s="27" t="s">
        <v>288</v>
      </c>
      <c r="I247" s="93" t="s">
        <v>287</v>
      </c>
      <c r="J247" s="16"/>
      <c r="K247" s="96">
        <v>0.33333000000000002</v>
      </c>
      <c r="L247" s="104">
        <f>VLOOKUP(B247,QualitativeNotes!B:C,2,FALSE)</f>
        <v>0</v>
      </c>
      <c r="M247" s="27"/>
      <c r="N247" s="27" t="s">
        <v>288</v>
      </c>
      <c r="O247" s="93" t="s">
        <v>287</v>
      </c>
      <c r="P247" s="16"/>
      <c r="Q247" s="96">
        <v>0.33333000000000002</v>
      </c>
      <c r="R247" s="104">
        <f>VLOOKUP($B247,QualitativeNotes!B:C,2,FALSE)</f>
        <v>0</v>
      </c>
      <c r="S247" s="27"/>
      <c r="T247" s="27" t="s">
        <v>288</v>
      </c>
      <c r="U247" s="93" t="s">
        <v>287</v>
      </c>
      <c r="V247" s="16"/>
      <c r="W247" s="96">
        <v>0.33333000000000002</v>
      </c>
      <c r="X247" s="104">
        <f>VLOOKUP($B247,QualitativeNotes!B:C,2,FALSE)</f>
        <v>0</v>
      </c>
    </row>
    <row r="248" spans="1:24" ht="87" x14ac:dyDescent="0.35">
      <c r="A248" s="112">
        <v>43921</v>
      </c>
      <c r="B248" s="113" t="s">
        <v>449</v>
      </c>
      <c r="C248" s="114" t="s">
        <v>178</v>
      </c>
      <c r="D248" s="114" t="s">
        <v>179</v>
      </c>
      <c r="E248" s="114" t="s">
        <v>9</v>
      </c>
      <c r="F248" s="27" t="s">
        <v>668</v>
      </c>
      <c r="G248" s="27"/>
      <c r="H248" s="27" t="s">
        <v>288</v>
      </c>
      <c r="I248" s="93" t="s">
        <v>287</v>
      </c>
      <c r="J248" s="16"/>
      <c r="K248" s="94">
        <v>1000000</v>
      </c>
      <c r="L248" s="104">
        <f>VLOOKUP(B248,QualitativeNotes!B:C,2,FALSE)</f>
        <v>0</v>
      </c>
      <c r="M248" s="27"/>
      <c r="N248" s="27" t="s">
        <v>288</v>
      </c>
      <c r="O248" s="93" t="s">
        <v>287</v>
      </c>
      <c r="P248" s="16"/>
      <c r="Q248" s="94">
        <v>1000000</v>
      </c>
      <c r="R248" s="104">
        <f>VLOOKUP($B248,QualitativeNotes!B:C,2,FALSE)</f>
        <v>0</v>
      </c>
      <c r="S248" s="27"/>
      <c r="T248" s="27" t="s">
        <v>288</v>
      </c>
      <c r="U248" s="93" t="s">
        <v>287</v>
      </c>
      <c r="V248" s="16"/>
      <c r="W248" s="94">
        <v>1000000</v>
      </c>
      <c r="X248" s="104">
        <f>VLOOKUP($B248,QualitativeNotes!B:C,2,FALSE)</f>
        <v>0</v>
      </c>
    </row>
    <row r="249" spans="1:24" ht="87" x14ac:dyDescent="0.35">
      <c r="A249" s="112">
        <v>43921</v>
      </c>
      <c r="B249" s="113" t="s">
        <v>450</v>
      </c>
      <c r="C249" s="114" t="s">
        <v>178</v>
      </c>
      <c r="D249" s="114" t="s">
        <v>180</v>
      </c>
      <c r="E249" s="114" t="s">
        <v>9</v>
      </c>
      <c r="F249" s="27" t="s">
        <v>668</v>
      </c>
      <c r="G249" s="27"/>
      <c r="H249" s="27" t="s">
        <v>288</v>
      </c>
      <c r="I249" s="93" t="s">
        <v>287</v>
      </c>
      <c r="J249" s="16"/>
      <c r="K249" s="94">
        <v>1000000</v>
      </c>
      <c r="L249" s="104">
        <f>VLOOKUP(B249,QualitativeNotes!B:C,2,FALSE)</f>
        <v>0</v>
      </c>
      <c r="M249" s="27"/>
      <c r="N249" s="27" t="s">
        <v>288</v>
      </c>
      <c r="O249" s="93" t="s">
        <v>287</v>
      </c>
      <c r="P249" s="16"/>
      <c r="Q249" s="94">
        <v>1000000</v>
      </c>
      <c r="R249" s="104">
        <f>VLOOKUP($B249,QualitativeNotes!B:C,2,FALSE)</f>
        <v>0</v>
      </c>
      <c r="S249" s="27"/>
      <c r="T249" s="27" t="s">
        <v>288</v>
      </c>
      <c r="U249" s="93" t="s">
        <v>287</v>
      </c>
      <c r="V249" s="16"/>
      <c r="W249" s="94">
        <v>1000000</v>
      </c>
      <c r="X249" s="104">
        <f>VLOOKUP($B249,QualitativeNotes!B:C,2,FALSE)</f>
        <v>0</v>
      </c>
    </row>
    <row r="250" spans="1:24" ht="43.5" x14ac:dyDescent="0.35">
      <c r="A250" s="112">
        <v>43921</v>
      </c>
      <c r="B250" s="113" t="s">
        <v>451</v>
      </c>
      <c r="C250" s="114" t="s">
        <v>181</v>
      </c>
      <c r="D250" s="114" t="s">
        <v>182</v>
      </c>
      <c r="E250" s="114" t="s">
        <v>64</v>
      </c>
      <c r="F250" s="27" t="s">
        <v>668</v>
      </c>
      <c r="G250" s="27"/>
      <c r="H250" s="27" t="s">
        <v>288</v>
      </c>
      <c r="I250" s="93" t="s">
        <v>287</v>
      </c>
      <c r="J250" s="16"/>
      <c r="K250" s="96">
        <v>0.33329999999999999</v>
      </c>
      <c r="L250" s="104">
        <f>VLOOKUP(B250,QualitativeNotes!B:C,2,FALSE)</f>
        <v>0</v>
      </c>
      <c r="M250" s="27"/>
      <c r="N250" s="27" t="s">
        <v>288</v>
      </c>
      <c r="O250" s="93" t="s">
        <v>287</v>
      </c>
      <c r="P250" s="16"/>
      <c r="Q250" s="96">
        <v>0.33329999999999999</v>
      </c>
      <c r="R250" s="104">
        <f>VLOOKUP($B250,QualitativeNotes!B:C,2,FALSE)</f>
        <v>0</v>
      </c>
      <c r="S250" s="27"/>
      <c r="T250" s="27" t="s">
        <v>288</v>
      </c>
      <c r="U250" s="93" t="s">
        <v>287</v>
      </c>
      <c r="V250" s="16"/>
      <c r="W250" s="96">
        <v>0.33329999999999999</v>
      </c>
      <c r="X250" s="104">
        <f>VLOOKUP($B250,QualitativeNotes!B:C,2,FALSE)</f>
        <v>0</v>
      </c>
    </row>
    <row r="251" spans="1:24" ht="58" x14ac:dyDescent="0.35">
      <c r="A251" s="112">
        <v>43921</v>
      </c>
      <c r="B251" s="113" t="s">
        <v>452</v>
      </c>
      <c r="C251" s="114" t="s">
        <v>181</v>
      </c>
      <c r="D251" s="114" t="s">
        <v>183</v>
      </c>
      <c r="E251" s="114" t="s">
        <v>64</v>
      </c>
      <c r="F251" s="27" t="s">
        <v>668</v>
      </c>
      <c r="G251" s="27"/>
      <c r="H251" s="27" t="s">
        <v>288</v>
      </c>
      <c r="I251" s="93" t="s">
        <v>287</v>
      </c>
      <c r="J251" s="16"/>
      <c r="K251" s="96">
        <v>0.33329999999999999</v>
      </c>
      <c r="L251" s="104">
        <f>VLOOKUP(B251,QualitativeNotes!B:C,2,FALSE)</f>
        <v>0</v>
      </c>
      <c r="M251" s="27"/>
      <c r="N251" s="27" t="s">
        <v>288</v>
      </c>
      <c r="O251" s="93" t="s">
        <v>287</v>
      </c>
      <c r="P251" s="16"/>
      <c r="Q251" s="96">
        <v>0.33329999999999999</v>
      </c>
      <c r="R251" s="104">
        <f>VLOOKUP($B251,QualitativeNotes!B:C,2,FALSE)</f>
        <v>0</v>
      </c>
      <c r="S251" s="27"/>
      <c r="T251" s="27" t="s">
        <v>288</v>
      </c>
      <c r="U251" s="93" t="s">
        <v>287</v>
      </c>
      <c r="V251" s="16"/>
      <c r="W251" s="96">
        <v>0.33329999999999999</v>
      </c>
      <c r="X251" s="104">
        <f>VLOOKUP($B251,QualitativeNotes!B:C,2,FALSE)</f>
        <v>0</v>
      </c>
    </row>
    <row r="252" spans="1:24" ht="43.5" x14ac:dyDescent="0.35">
      <c r="A252" s="112">
        <v>43921</v>
      </c>
      <c r="B252" s="113" t="s">
        <v>453</v>
      </c>
      <c r="C252" s="114" t="s">
        <v>181</v>
      </c>
      <c r="D252" s="114" t="s">
        <v>184</v>
      </c>
      <c r="E252" s="114" t="s">
        <v>64</v>
      </c>
      <c r="F252" s="27" t="s">
        <v>668</v>
      </c>
      <c r="G252" s="27"/>
      <c r="H252" s="27" t="s">
        <v>288</v>
      </c>
      <c r="I252" s="93" t="s">
        <v>287</v>
      </c>
      <c r="J252" s="16"/>
      <c r="K252" s="96">
        <v>0.33329999999999999</v>
      </c>
      <c r="L252" s="104">
        <f>VLOOKUP(B252,QualitativeNotes!B:C,2,FALSE)</f>
        <v>0</v>
      </c>
      <c r="M252" s="27"/>
      <c r="N252" s="27" t="s">
        <v>288</v>
      </c>
      <c r="O252" s="93" t="s">
        <v>287</v>
      </c>
      <c r="P252" s="16"/>
      <c r="Q252" s="96">
        <v>0.33329999999999999</v>
      </c>
      <c r="R252" s="104">
        <f>VLOOKUP($B252,QualitativeNotes!B:C,2,FALSE)</f>
        <v>0</v>
      </c>
      <c r="S252" s="27"/>
      <c r="T252" s="27" t="s">
        <v>288</v>
      </c>
      <c r="U252" s="93" t="s">
        <v>287</v>
      </c>
      <c r="V252" s="16"/>
      <c r="W252" s="96">
        <v>0.33329999999999999</v>
      </c>
      <c r="X252" s="104">
        <f>VLOOKUP($B252,QualitativeNotes!B:C,2,FALSE)</f>
        <v>0</v>
      </c>
    </row>
    <row r="253" spans="1:24" ht="58" x14ac:dyDescent="0.35">
      <c r="A253" s="112">
        <v>43921</v>
      </c>
      <c r="B253" s="113" t="s">
        <v>454</v>
      </c>
      <c r="C253" s="114" t="s">
        <v>181</v>
      </c>
      <c r="D253" s="114" t="s">
        <v>185</v>
      </c>
      <c r="E253" s="114" t="s">
        <v>64</v>
      </c>
      <c r="F253" s="27" t="s">
        <v>668</v>
      </c>
      <c r="G253" s="27"/>
      <c r="H253" s="27" t="s">
        <v>288</v>
      </c>
      <c r="I253" s="93" t="s">
        <v>287</v>
      </c>
      <c r="J253" s="16"/>
      <c r="K253" s="96">
        <v>0.33329999999999999</v>
      </c>
      <c r="L253" s="104">
        <f>VLOOKUP(B253,QualitativeNotes!B:C,2,FALSE)</f>
        <v>0</v>
      </c>
      <c r="M253" s="27"/>
      <c r="N253" s="27" t="s">
        <v>288</v>
      </c>
      <c r="O253" s="93" t="s">
        <v>287</v>
      </c>
      <c r="P253" s="16"/>
      <c r="Q253" s="96">
        <v>0.33329999999999999</v>
      </c>
      <c r="R253" s="104">
        <f>VLOOKUP($B253,QualitativeNotes!B:C,2,FALSE)</f>
        <v>0</v>
      </c>
      <c r="S253" s="27"/>
      <c r="T253" s="27" t="s">
        <v>288</v>
      </c>
      <c r="U253" s="93" t="s">
        <v>287</v>
      </c>
      <c r="V253" s="16"/>
      <c r="W253" s="96">
        <v>0.33329999999999999</v>
      </c>
      <c r="X253" s="104">
        <f>VLOOKUP($B253,QualitativeNotes!B:C,2,FALSE)</f>
        <v>0</v>
      </c>
    </row>
    <row r="254" spans="1:24" ht="43.5" x14ac:dyDescent="0.35">
      <c r="A254" s="112">
        <v>43921</v>
      </c>
      <c r="B254" s="113" t="s">
        <v>455</v>
      </c>
      <c r="C254" s="114" t="s">
        <v>181</v>
      </c>
      <c r="D254" s="114" t="s">
        <v>186</v>
      </c>
      <c r="E254" s="114" t="s">
        <v>64</v>
      </c>
      <c r="F254" s="27" t="s">
        <v>668</v>
      </c>
      <c r="G254" s="27"/>
      <c r="H254" s="27" t="s">
        <v>288</v>
      </c>
      <c r="I254" s="93" t="s">
        <v>287</v>
      </c>
      <c r="J254" s="16"/>
      <c r="K254" s="96">
        <v>0.33329999999999999</v>
      </c>
      <c r="L254" s="104">
        <f>VLOOKUP(B254,QualitativeNotes!B:C,2,FALSE)</f>
        <v>0</v>
      </c>
      <c r="M254" s="27"/>
      <c r="N254" s="27" t="s">
        <v>288</v>
      </c>
      <c r="O254" s="93" t="s">
        <v>287</v>
      </c>
      <c r="P254" s="16"/>
      <c r="Q254" s="96">
        <v>0.33329999999999999</v>
      </c>
      <c r="R254" s="104">
        <f>VLOOKUP($B254,QualitativeNotes!B:C,2,FALSE)</f>
        <v>0</v>
      </c>
      <c r="S254" s="27"/>
      <c r="T254" s="27" t="s">
        <v>288</v>
      </c>
      <c r="U254" s="93" t="s">
        <v>287</v>
      </c>
      <c r="V254" s="16"/>
      <c r="W254" s="96">
        <v>0.33329999999999999</v>
      </c>
      <c r="X254" s="104">
        <f>VLOOKUP($B254,QualitativeNotes!B:C,2,FALSE)</f>
        <v>0</v>
      </c>
    </row>
    <row r="255" spans="1:24" ht="43.5" x14ac:dyDescent="0.35">
      <c r="A255" s="112">
        <v>43921</v>
      </c>
      <c r="B255" s="113" t="s">
        <v>456</v>
      </c>
      <c r="C255" s="114" t="s">
        <v>181</v>
      </c>
      <c r="D255" s="114" t="s">
        <v>187</v>
      </c>
      <c r="E255" s="114" t="s">
        <v>64</v>
      </c>
      <c r="F255" s="27" t="s">
        <v>668</v>
      </c>
      <c r="G255" s="27"/>
      <c r="H255" s="27" t="s">
        <v>288</v>
      </c>
      <c r="I255" s="93" t="s">
        <v>287</v>
      </c>
      <c r="J255" s="16"/>
      <c r="K255" s="96">
        <v>0.33329999999999999</v>
      </c>
      <c r="L255" s="104">
        <f>VLOOKUP(B255,QualitativeNotes!B:C,2,FALSE)</f>
        <v>0</v>
      </c>
      <c r="M255" s="27"/>
      <c r="N255" s="27" t="s">
        <v>288</v>
      </c>
      <c r="O255" s="93" t="s">
        <v>287</v>
      </c>
      <c r="P255" s="16"/>
      <c r="Q255" s="96">
        <v>0.33329999999999999</v>
      </c>
      <c r="R255" s="104">
        <f>VLOOKUP($B255,QualitativeNotes!B:C,2,FALSE)</f>
        <v>0</v>
      </c>
      <c r="S255" s="27"/>
      <c r="T255" s="27" t="s">
        <v>288</v>
      </c>
      <c r="U255" s="93" t="s">
        <v>287</v>
      </c>
      <c r="V255" s="16"/>
      <c r="W255" s="96">
        <v>0.33329999999999999</v>
      </c>
      <c r="X255" s="104">
        <f>VLOOKUP($B255,QualitativeNotes!B:C,2,FALSE)</f>
        <v>0</v>
      </c>
    </row>
    <row r="256" spans="1:24" ht="43.5" x14ac:dyDescent="0.35">
      <c r="A256" s="112">
        <v>43921</v>
      </c>
      <c r="B256" s="113" t="s">
        <v>457</v>
      </c>
      <c r="C256" s="114" t="s">
        <v>181</v>
      </c>
      <c r="D256" s="114" t="s">
        <v>188</v>
      </c>
      <c r="E256" s="114" t="s">
        <v>64</v>
      </c>
      <c r="F256" s="27" t="s">
        <v>668</v>
      </c>
      <c r="G256" s="27"/>
      <c r="H256" s="27" t="s">
        <v>288</v>
      </c>
      <c r="I256" s="93" t="s">
        <v>287</v>
      </c>
      <c r="J256" s="16"/>
      <c r="K256" s="96">
        <v>0.33329999999999999</v>
      </c>
      <c r="L256" s="104">
        <f>VLOOKUP(B256,QualitativeNotes!B:C,2,FALSE)</f>
        <v>0</v>
      </c>
      <c r="M256" s="27"/>
      <c r="N256" s="27" t="s">
        <v>288</v>
      </c>
      <c r="O256" s="93" t="s">
        <v>287</v>
      </c>
      <c r="P256" s="16"/>
      <c r="Q256" s="96">
        <v>0.33329999999999999</v>
      </c>
      <c r="R256" s="104">
        <f>VLOOKUP($B256,QualitativeNotes!B:C,2,FALSE)</f>
        <v>0</v>
      </c>
      <c r="S256" s="27"/>
      <c r="T256" s="27" t="s">
        <v>288</v>
      </c>
      <c r="U256" s="93" t="s">
        <v>287</v>
      </c>
      <c r="V256" s="16"/>
      <c r="W256" s="96">
        <v>0.33329999999999999</v>
      </c>
      <c r="X256" s="104">
        <f>VLOOKUP($B256,QualitativeNotes!B:C,2,FALSE)</f>
        <v>0</v>
      </c>
    </row>
    <row r="257" spans="1:24" ht="72.5" x14ac:dyDescent="0.35">
      <c r="A257" s="112">
        <v>43921</v>
      </c>
      <c r="B257" s="113" t="s">
        <v>543</v>
      </c>
      <c r="C257" s="114" t="s">
        <v>181</v>
      </c>
      <c r="D257" s="114" t="s">
        <v>189</v>
      </c>
      <c r="E257" s="114" t="s">
        <v>64</v>
      </c>
      <c r="F257" s="27" t="s">
        <v>668</v>
      </c>
      <c r="G257" s="27"/>
      <c r="H257" s="27" t="s">
        <v>288</v>
      </c>
      <c r="I257" s="93" t="s">
        <v>287</v>
      </c>
      <c r="J257" s="16" t="s">
        <v>671</v>
      </c>
      <c r="K257" s="96">
        <v>0.7</v>
      </c>
      <c r="L257" s="104">
        <f>VLOOKUP(B257,QualitativeNotes!B:C,2,FALSE)</f>
        <v>0</v>
      </c>
      <c r="M257" s="27"/>
      <c r="N257" s="27" t="s">
        <v>288</v>
      </c>
      <c r="O257" s="93" t="s">
        <v>287</v>
      </c>
      <c r="P257" s="16" t="s">
        <v>671</v>
      </c>
      <c r="Q257" s="96">
        <v>0.7</v>
      </c>
      <c r="R257" s="104">
        <f>VLOOKUP($B257,QualitativeNotes!B:C,2,FALSE)</f>
        <v>0</v>
      </c>
      <c r="S257" s="27"/>
      <c r="T257" s="27" t="s">
        <v>288</v>
      </c>
      <c r="U257" s="93" t="s">
        <v>287</v>
      </c>
      <c r="V257" s="16" t="s">
        <v>671</v>
      </c>
      <c r="W257" s="96">
        <v>0.7</v>
      </c>
      <c r="X257" s="104">
        <f>VLOOKUP($B257,QualitativeNotes!B:C,2,FALSE)</f>
        <v>0</v>
      </c>
    </row>
    <row r="258" spans="1:24" ht="72.5" x14ac:dyDescent="0.35">
      <c r="A258" s="112">
        <v>43921</v>
      </c>
      <c r="B258" s="113" t="s">
        <v>543</v>
      </c>
      <c r="C258" s="114" t="s">
        <v>181</v>
      </c>
      <c r="D258" s="114" t="s">
        <v>189</v>
      </c>
      <c r="E258" s="114" t="s">
        <v>64</v>
      </c>
      <c r="F258" s="27" t="s">
        <v>668</v>
      </c>
      <c r="G258" s="27"/>
      <c r="H258" s="27" t="s">
        <v>288</v>
      </c>
      <c r="I258" s="93" t="s">
        <v>287</v>
      </c>
      <c r="J258" s="16" t="s">
        <v>672</v>
      </c>
      <c r="K258" s="96">
        <v>0.7</v>
      </c>
      <c r="L258" s="104">
        <f>VLOOKUP(B258,QualitativeNotes!B:C,2,FALSE)</f>
        <v>0</v>
      </c>
      <c r="M258" s="27"/>
      <c r="N258" s="27" t="s">
        <v>288</v>
      </c>
      <c r="O258" s="93" t="s">
        <v>287</v>
      </c>
      <c r="P258" s="16" t="s">
        <v>672</v>
      </c>
      <c r="Q258" s="96">
        <v>0.7</v>
      </c>
      <c r="R258" s="104">
        <f>VLOOKUP($B258,QualitativeNotes!B:C,2,FALSE)</f>
        <v>0</v>
      </c>
      <c r="S258" s="27"/>
      <c r="T258" s="27" t="s">
        <v>288</v>
      </c>
      <c r="U258" s="93" t="s">
        <v>287</v>
      </c>
      <c r="V258" s="16" t="s">
        <v>672</v>
      </c>
      <c r="W258" s="96">
        <v>0.7</v>
      </c>
      <c r="X258" s="104">
        <f>VLOOKUP($B258,QualitativeNotes!B:C,2,FALSE)</f>
        <v>0</v>
      </c>
    </row>
    <row r="259" spans="1:24" ht="72.5" x14ac:dyDescent="0.35">
      <c r="A259" s="112">
        <v>43921</v>
      </c>
      <c r="B259" s="113" t="s">
        <v>543</v>
      </c>
      <c r="C259" s="114" t="s">
        <v>181</v>
      </c>
      <c r="D259" s="114" t="s">
        <v>189</v>
      </c>
      <c r="E259" s="114" t="s">
        <v>64</v>
      </c>
      <c r="F259" s="27" t="s">
        <v>668</v>
      </c>
      <c r="G259" s="27"/>
      <c r="H259" s="27" t="s">
        <v>288</v>
      </c>
      <c r="I259" s="93" t="s">
        <v>287</v>
      </c>
      <c r="J259" s="16" t="s">
        <v>329</v>
      </c>
      <c r="K259" s="96">
        <v>0.7</v>
      </c>
      <c r="L259" s="104">
        <f>VLOOKUP(B259,QualitativeNotes!B:C,2,FALSE)</f>
        <v>0</v>
      </c>
      <c r="M259" s="27"/>
      <c r="N259" s="27" t="s">
        <v>288</v>
      </c>
      <c r="O259" s="93" t="s">
        <v>287</v>
      </c>
      <c r="P259" s="16" t="s">
        <v>329</v>
      </c>
      <c r="Q259" s="96">
        <v>0.7</v>
      </c>
      <c r="R259" s="104">
        <f>VLOOKUP($B259,QualitativeNotes!B:C,2,FALSE)</f>
        <v>0</v>
      </c>
      <c r="S259" s="27"/>
      <c r="T259" s="27" t="s">
        <v>288</v>
      </c>
      <c r="U259" s="93" t="s">
        <v>287</v>
      </c>
      <c r="V259" s="16" t="s">
        <v>329</v>
      </c>
      <c r="W259" s="96">
        <v>0.7</v>
      </c>
      <c r="X259" s="104">
        <f>VLOOKUP($B259,QualitativeNotes!B:C,2,FALSE)</f>
        <v>0</v>
      </c>
    </row>
    <row r="260" spans="1:24" ht="58" x14ac:dyDescent="0.35">
      <c r="A260" s="112">
        <v>43921</v>
      </c>
      <c r="B260" s="113" t="s">
        <v>458</v>
      </c>
      <c r="C260" s="114" t="s">
        <v>181</v>
      </c>
      <c r="D260" s="114" t="s">
        <v>191</v>
      </c>
      <c r="E260" s="114" t="s">
        <v>23</v>
      </c>
      <c r="F260" s="27" t="s">
        <v>668</v>
      </c>
      <c r="G260" s="27"/>
      <c r="H260" s="27" t="s">
        <v>288</v>
      </c>
      <c r="I260" s="93" t="s">
        <v>287</v>
      </c>
      <c r="J260" s="16"/>
      <c r="K260" s="94">
        <v>0.33329999999999999</v>
      </c>
      <c r="L260" s="104">
        <f>VLOOKUP(B260,QualitativeNotes!B:C,2,FALSE)</f>
        <v>0</v>
      </c>
      <c r="M260" s="27"/>
      <c r="N260" s="27" t="s">
        <v>288</v>
      </c>
      <c r="O260" s="93" t="s">
        <v>287</v>
      </c>
      <c r="P260" s="16"/>
      <c r="Q260" s="94">
        <v>1.3332999999999999</v>
      </c>
      <c r="R260" s="104">
        <f>VLOOKUP($B260,QualitativeNotes!B:C,2,FALSE)</f>
        <v>0</v>
      </c>
      <c r="S260" s="27"/>
      <c r="T260" s="27" t="s">
        <v>288</v>
      </c>
      <c r="U260" s="93" t="s">
        <v>287</v>
      </c>
      <c r="V260" s="16"/>
      <c r="W260" s="94">
        <v>2.3332999999999999</v>
      </c>
      <c r="X260" s="104">
        <f>VLOOKUP($B260,QualitativeNotes!B:C,2,FALSE)</f>
        <v>0</v>
      </c>
    </row>
    <row r="261" spans="1:24" ht="43.5" x14ac:dyDescent="0.35">
      <c r="A261" s="112">
        <v>43921</v>
      </c>
      <c r="B261" s="113" t="s">
        <v>459</v>
      </c>
      <c r="C261" s="114" t="s">
        <v>181</v>
      </c>
      <c r="D261" s="114" t="s">
        <v>193</v>
      </c>
      <c r="E261" s="114" t="s">
        <v>64</v>
      </c>
      <c r="F261" s="27" t="s">
        <v>668</v>
      </c>
      <c r="G261" s="27"/>
      <c r="H261" s="27" t="s">
        <v>288</v>
      </c>
      <c r="I261" s="93" t="s">
        <v>287</v>
      </c>
      <c r="J261" s="16"/>
      <c r="K261" s="96">
        <v>0.33329999999999999</v>
      </c>
      <c r="L261" s="104">
        <f>VLOOKUP(B261,QualitativeNotes!B:C,2,FALSE)</f>
        <v>0</v>
      </c>
      <c r="M261" s="27"/>
      <c r="N261" s="27" t="s">
        <v>288</v>
      </c>
      <c r="O261" s="93" t="s">
        <v>287</v>
      </c>
      <c r="P261" s="16"/>
      <c r="Q261" s="96">
        <v>0.33329999999999999</v>
      </c>
      <c r="R261" s="104">
        <f>VLOOKUP($B261,QualitativeNotes!B:C,2,FALSE)</f>
        <v>0</v>
      </c>
      <c r="S261" s="27"/>
      <c r="T261" s="27" t="s">
        <v>288</v>
      </c>
      <c r="U261" s="93" t="s">
        <v>287</v>
      </c>
      <c r="V261" s="16"/>
      <c r="W261" s="96">
        <v>0.33329999999999999</v>
      </c>
      <c r="X261" s="104">
        <f>VLOOKUP($B261,QualitativeNotes!B:C,2,FALSE)</f>
        <v>0</v>
      </c>
    </row>
    <row r="262" spans="1:24" ht="43.5" x14ac:dyDescent="0.35">
      <c r="A262" s="112">
        <v>43921</v>
      </c>
      <c r="B262" s="113" t="s">
        <v>460</v>
      </c>
      <c r="C262" s="114" t="s">
        <v>181</v>
      </c>
      <c r="D262" s="114" t="s">
        <v>194</v>
      </c>
      <c r="E262" s="114" t="s">
        <v>64</v>
      </c>
      <c r="F262" s="27" t="s">
        <v>668</v>
      </c>
      <c r="G262" s="27"/>
      <c r="H262" s="27" t="s">
        <v>288</v>
      </c>
      <c r="I262" s="93" t="s">
        <v>287</v>
      </c>
      <c r="J262" s="16"/>
      <c r="K262" s="96">
        <v>0.33329999999999999</v>
      </c>
      <c r="L262" s="104">
        <f>VLOOKUP(B262,QualitativeNotes!B:C,2,FALSE)</f>
        <v>0</v>
      </c>
      <c r="M262" s="27"/>
      <c r="N262" s="27" t="s">
        <v>288</v>
      </c>
      <c r="O262" s="93" t="s">
        <v>287</v>
      </c>
      <c r="P262" s="16"/>
      <c r="Q262" s="96">
        <v>0.33329999999999999</v>
      </c>
      <c r="R262" s="104">
        <f>VLOOKUP($B262,QualitativeNotes!B:C,2,FALSE)</f>
        <v>0</v>
      </c>
      <c r="S262" s="27"/>
      <c r="T262" s="27" t="s">
        <v>288</v>
      </c>
      <c r="U262" s="93" t="s">
        <v>287</v>
      </c>
      <c r="V262" s="16"/>
      <c r="W262" s="96">
        <v>0.33329999999999999</v>
      </c>
      <c r="X262" s="104">
        <f>VLOOKUP($B262,QualitativeNotes!B:C,2,FALSE)</f>
        <v>0</v>
      </c>
    </row>
    <row r="263" spans="1:24" ht="43.5" x14ac:dyDescent="0.35">
      <c r="A263" s="112">
        <v>43921</v>
      </c>
      <c r="B263" s="113" t="s">
        <v>461</v>
      </c>
      <c r="C263" s="114" t="s">
        <v>181</v>
      </c>
      <c r="D263" s="114" t="s">
        <v>195</v>
      </c>
      <c r="E263" s="114" t="s">
        <v>64</v>
      </c>
      <c r="F263" s="27" t="s">
        <v>668</v>
      </c>
      <c r="G263" s="27"/>
      <c r="H263" s="27" t="s">
        <v>288</v>
      </c>
      <c r="I263" s="93" t="s">
        <v>287</v>
      </c>
      <c r="J263" s="16"/>
      <c r="K263" s="96">
        <v>0.33329999999999999</v>
      </c>
      <c r="L263" s="104">
        <f>VLOOKUP(B263,QualitativeNotes!B:C,2,FALSE)</f>
        <v>0</v>
      </c>
      <c r="M263" s="27"/>
      <c r="N263" s="27" t="s">
        <v>288</v>
      </c>
      <c r="O263" s="93" t="s">
        <v>287</v>
      </c>
      <c r="P263" s="16"/>
      <c r="Q263" s="96">
        <v>0.33329999999999999</v>
      </c>
      <c r="R263" s="104">
        <f>VLOOKUP($B263,QualitativeNotes!B:C,2,FALSE)</f>
        <v>0</v>
      </c>
      <c r="S263" s="27"/>
      <c r="T263" s="27" t="s">
        <v>288</v>
      </c>
      <c r="U263" s="93" t="s">
        <v>287</v>
      </c>
      <c r="V263" s="16"/>
      <c r="W263" s="96">
        <v>0.33329999999999999</v>
      </c>
      <c r="X263" s="104">
        <f>VLOOKUP($B263,QualitativeNotes!B:C,2,FALSE)</f>
        <v>0</v>
      </c>
    </row>
    <row r="264" spans="1:24" ht="43.5" x14ac:dyDescent="0.35">
      <c r="A264" s="112">
        <v>43921</v>
      </c>
      <c r="B264" s="113" t="s">
        <v>462</v>
      </c>
      <c r="C264" s="114" t="s">
        <v>181</v>
      </c>
      <c r="D264" s="114" t="s">
        <v>196</v>
      </c>
      <c r="E264" s="114" t="s">
        <v>64</v>
      </c>
      <c r="F264" s="27" t="s">
        <v>668</v>
      </c>
      <c r="G264" s="27"/>
      <c r="H264" s="27" t="s">
        <v>288</v>
      </c>
      <c r="I264" s="93" t="s">
        <v>287</v>
      </c>
      <c r="J264" s="16"/>
      <c r="K264" s="96">
        <v>0.33329999999999999</v>
      </c>
      <c r="L264" s="104">
        <f>VLOOKUP(B264,QualitativeNotes!B:C,2,FALSE)</f>
        <v>0</v>
      </c>
      <c r="M264" s="27"/>
      <c r="N264" s="27" t="s">
        <v>288</v>
      </c>
      <c r="O264" s="93" t="s">
        <v>287</v>
      </c>
      <c r="P264" s="16"/>
      <c r="Q264" s="96">
        <v>0.33329999999999999</v>
      </c>
      <c r="R264" s="104">
        <f>VLOOKUP($B264,QualitativeNotes!B:C,2,FALSE)</f>
        <v>0</v>
      </c>
      <c r="S264" s="27"/>
      <c r="T264" s="27" t="s">
        <v>288</v>
      </c>
      <c r="U264" s="93" t="s">
        <v>287</v>
      </c>
      <c r="V264" s="16"/>
      <c r="W264" s="96">
        <v>0.33329999999999999</v>
      </c>
      <c r="X264" s="104">
        <f>VLOOKUP($B264,QualitativeNotes!B:C,2,FALSE)</f>
        <v>0</v>
      </c>
    </row>
    <row r="265" spans="1:24" ht="43.5" x14ac:dyDescent="0.35">
      <c r="A265" s="112">
        <v>43921</v>
      </c>
      <c r="B265" s="113" t="s">
        <v>463</v>
      </c>
      <c r="C265" s="114" t="s">
        <v>181</v>
      </c>
      <c r="D265" s="114" t="s">
        <v>197</v>
      </c>
      <c r="E265" s="114" t="s">
        <v>64</v>
      </c>
      <c r="F265" s="27" t="s">
        <v>668</v>
      </c>
      <c r="G265" s="27"/>
      <c r="H265" s="27" t="s">
        <v>288</v>
      </c>
      <c r="I265" s="93" t="s">
        <v>287</v>
      </c>
      <c r="J265" s="16"/>
      <c r="K265" s="96">
        <v>0.33329999999999999</v>
      </c>
      <c r="L265" s="104">
        <f>VLOOKUP(B265,QualitativeNotes!B:C,2,FALSE)</f>
        <v>0</v>
      </c>
      <c r="M265" s="27"/>
      <c r="N265" s="27" t="s">
        <v>288</v>
      </c>
      <c r="O265" s="93" t="s">
        <v>287</v>
      </c>
      <c r="P265" s="16"/>
      <c r="Q265" s="96">
        <v>0.33329999999999999</v>
      </c>
      <c r="R265" s="104">
        <f>VLOOKUP($B265,QualitativeNotes!B:C,2,FALSE)</f>
        <v>0</v>
      </c>
      <c r="S265" s="27"/>
      <c r="T265" s="27" t="s">
        <v>288</v>
      </c>
      <c r="U265" s="93" t="s">
        <v>287</v>
      </c>
      <c r="V265" s="16"/>
      <c r="W265" s="96">
        <v>0.33329999999999999</v>
      </c>
      <c r="X265" s="104">
        <f>VLOOKUP($B265,QualitativeNotes!B:C,2,FALSE)</f>
        <v>0</v>
      </c>
    </row>
    <row r="266" spans="1:24" ht="43.5" x14ac:dyDescent="0.35">
      <c r="A266" s="112">
        <v>43921</v>
      </c>
      <c r="B266" s="113" t="s">
        <v>544</v>
      </c>
      <c r="C266" s="114" t="s">
        <v>181</v>
      </c>
      <c r="D266" s="114" t="s">
        <v>198</v>
      </c>
      <c r="E266" s="114" t="s">
        <v>64</v>
      </c>
      <c r="F266" s="27" t="s">
        <v>668</v>
      </c>
      <c r="G266" s="27"/>
      <c r="H266" s="27" t="s">
        <v>288</v>
      </c>
      <c r="I266" s="93" t="s">
        <v>287</v>
      </c>
      <c r="J266" s="16" t="s">
        <v>671</v>
      </c>
      <c r="K266" s="96">
        <v>0.8</v>
      </c>
      <c r="L266" s="104">
        <f>VLOOKUP(B266,QualitativeNotes!B:C,2,FALSE)</f>
        <v>0</v>
      </c>
      <c r="M266" s="27"/>
      <c r="N266" s="27" t="s">
        <v>288</v>
      </c>
      <c r="O266" s="93" t="s">
        <v>287</v>
      </c>
      <c r="P266" s="16" t="s">
        <v>671</v>
      </c>
      <c r="Q266" s="96">
        <v>0.8</v>
      </c>
      <c r="R266" s="104">
        <f>VLOOKUP($B266,QualitativeNotes!B:C,2,FALSE)</f>
        <v>0</v>
      </c>
      <c r="S266" s="27"/>
      <c r="T266" s="27" t="s">
        <v>288</v>
      </c>
      <c r="U266" s="93" t="s">
        <v>287</v>
      </c>
      <c r="V266" s="16" t="s">
        <v>671</v>
      </c>
      <c r="W266" s="96">
        <v>0.8</v>
      </c>
      <c r="X266" s="104">
        <f>VLOOKUP($B266,QualitativeNotes!B:C,2,FALSE)</f>
        <v>0</v>
      </c>
    </row>
    <row r="267" spans="1:24" ht="43.5" x14ac:dyDescent="0.35">
      <c r="A267" s="112">
        <v>43921</v>
      </c>
      <c r="B267" s="113" t="s">
        <v>544</v>
      </c>
      <c r="C267" s="114" t="s">
        <v>181</v>
      </c>
      <c r="D267" s="114" t="s">
        <v>198</v>
      </c>
      <c r="E267" s="114" t="s">
        <v>64</v>
      </c>
      <c r="F267" s="27" t="s">
        <v>668</v>
      </c>
      <c r="G267" s="27"/>
      <c r="H267" s="27" t="s">
        <v>288</v>
      </c>
      <c r="I267" s="93" t="s">
        <v>287</v>
      </c>
      <c r="J267" s="16" t="s">
        <v>672</v>
      </c>
      <c r="K267" s="96">
        <v>0.8</v>
      </c>
      <c r="L267" s="104">
        <f>VLOOKUP(B267,QualitativeNotes!B:C,2,FALSE)</f>
        <v>0</v>
      </c>
      <c r="M267" s="27"/>
      <c r="N267" s="27" t="s">
        <v>288</v>
      </c>
      <c r="O267" s="93" t="s">
        <v>287</v>
      </c>
      <c r="P267" s="16" t="s">
        <v>672</v>
      </c>
      <c r="Q267" s="96">
        <v>0.8</v>
      </c>
      <c r="R267" s="104">
        <f>VLOOKUP($B267,QualitativeNotes!B:C,2,FALSE)</f>
        <v>0</v>
      </c>
      <c r="S267" s="27"/>
      <c r="T267" s="27" t="s">
        <v>288</v>
      </c>
      <c r="U267" s="93" t="s">
        <v>287</v>
      </c>
      <c r="V267" s="16" t="s">
        <v>672</v>
      </c>
      <c r="W267" s="96">
        <v>0.8</v>
      </c>
      <c r="X267" s="104">
        <f>VLOOKUP($B267,QualitativeNotes!B:C,2,FALSE)</f>
        <v>0</v>
      </c>
    </row>
    <row r="268" spans="1:24" ht="43.5" x14ac:dyDescent="0.35">
      <c r="A268" s="112">
        <v>43921</v>
      </c>
      <c r="B268" s="113" t="s">
        <v>544</v>
      </c>
      <c r="C268" s="114" t="s">
        <v>181</v>
      </c>
      <c r="D268" s="114" t="s">
        <v>198</v>
      </c>
      <c r="E268" s="114" t="s">
        <v>64</v>
      </c>
      <c r="F268" s="27" t="s">
        <v>668</v>
      </c>
      <c r="G268" s="27"/>
      <c r="H268" s="27" t="s">
        <v>288</v>
      </c>
      <c r="I268" s="93" t="s">
        <v>287</v>
      </c>
      <c r="J268" s="16" t="s">
        <v>329</v>
      </c>
      <c r="K268" s="96">
        <v>0.8</v>
      </c>
      <c r="L268" s="104">
        <f>VLOOKUP(B268,QualitativeNotes!B:C,2,FALSE)</f>
        <v>0</v>
      </c>
      <c r="M268" s="27"/>
      <c r="N268" s="27" t="s">
        <v>288</v>
      </c>
      <c r="O268" s="93" t="s">
        <v>287</v>
      </c>
      <c r="P268" s="16" t="s">
        <v>329</v>
      </c>
      <c r="Q268" s="96">
        <v>0.8</v>
      </c>
      <c r="R268" s="104">
        <f>VLOOKUP($B268,QualitativeNotes!B:C,2,FALSE)</f>
        <v>0</v>
      </c>
      <c r="S268" s="27"/>
      <c r="T268" s="27" t="s">
        <v>288</v>
      </c>
      <c r="U268" s="93" t="s">
        <v>287</v>
      </c>
      <c r="V268" s="16" t="s">
        <v>329</v>
      </c>
      <c r="W268" s="96">
        <v>0.8</v>
      </c>
      <c r="X268" s="104">
        <f>VLOOKUP($B268,QualitativeNotes!B:C,2,FALSE)</f>
        <v>0</v>
      </c>
    </row>
    <row r="269" spans="1:24" ht="43.5" x14ac:dyDescent="0.35">
      <c r="A269" s="112">
        <v>43921</v>
      </c>
      <c r="B269" s="113" t="s">
        <v>464</v>
      </c>
      <c r="C269" s="114" t="s">
        <v>181</v>
      </c>
      <c r="D269" s="114" t="s">
        <v>200</v>
      </c>
      <c r="E269" s="114" t="s">
        <v>23</v>
      </c>
      <c r="F269" s="27" t="s">
        <v>668</v>
      </c>
      <c r="G269" s="27"/>
      <c r="H269" s="27" t="s">
        <v>288</v>
      </c>
      <c r="I269" s="93" t="s">
        <v>287</v>
      </c>
      <c r="J269" s="16"/>
      <c r="K269" s="94">
        <v>0.33329999999999999</v>
      </c>
      <c r="L269" s="104">
        <f>VLOOKUP(B269,QualitativeNotes!B:C,2,FALSE)</f>
        <v>0</v>
      </c>
      <c r="M269" s="27"/>
      <c r="N269" s="27" t="s">
        <v>288</v>
      </c>
      <c r="O269" s="93" t="s">
        <v>287</v>
      </c>
      <c r="P269" s="16"/>
      <c r="Q269" s="94">
        <v>1.3332999999999999</v>
      </c>
      <c r="R269" s="104">
        <f>VLOOKUP($B269,QualitativeNotes!B:C,2,FALSE)</f>
        <v>0</v>
      </c>
      <c r="S269" s="27"/>
      <c r="T269" s="27" t="s">
        <v>288</v>
      </c>
      <c r="U269" s="93" t="s">
        <v>287</v>
      </c>
      <c r="V269" s="16"/>
      <c r="W269" s="94">
        <v>2.3332999999999999</v>
      </c>
      <c r="X269" s="104">
        <f>VLOOKUP($B269,QualitativeNotes!B:C,2,FALSE)</f>
        <v>0</v>
      </c>
    </row>
    <row r="270" spans="1:24" ht="43.5" x14ac:dyDescent="0.35">
      <c r="A270" s="112">
        <v>43921</v>
      </c>
      <c r="B270" s="113" t="s">
        <v>465</v>
      </c>
      <c r="C270" s="114" t="s">
        <v>181</v>
      </c>
      <c r="D270" s="114" t="s">
        <v>201</v>
      </c>
      <c r="E270" s="114" t="s">
        <v>43</v>
      </c>
      <c r="F270" s="27" t="s">
        <v>668</v>
      </c>
      <c r="G270" s="27"/>
      <c r="H270" s="27" t="s">
        <v>288</v>
      </c>
      <c r="I270" s="93" t="s">
        <v>287</v>
      </c>
      <c r="J270" s="16"/>
      <c r="K270" s="26" t="s">
        <v>303</v>
      </c>
      <c r="L270" s="104">
        <f>VLOOKUP(B270,QualitativeNotes!B:C,2,FALSE)</f>
        <v>0</v>
      </c>
      <c r="M270" s="27"/>
      <c r="N270" s="27" t="s">
        <v>288</v>
      </c>
      <c r="O270" s="93" t="s">
        <v>287</v>
      </c>
      <c r="P270" s="16"/>
      <c r="Q270" s="26" t="s">
        <v>303</v>
      </c>
      <c r="R270" s="104">
        <f>VLOOKUP($B270,QualitativeNotes!B:C,2,FALSE)</f>
        <v>0</v>
      </c>
      <c r="S270" s="27"/>
      <c r="T270" s="27" t="s">
        <v>288</v>
      </c>
      <c r="U270" s="93" t="s">
        <v>287</v>
      </c>
      <c r="V270" s="16"/>
      <c r="W270" s="26" t="s">
        <v>303</v>
      </c>
      <c r="X270" s="104">
        <f>VLOOKUP($B270,QualitativeNotes!B:C,2,FALSE)</f>
        <v>0</v>
      </c>
    </row>
    <row r="271" spans="1:24" ht="58" x14ac:dyDescent="0.35">
      <c r="A271" s="112">
        <v>43921</v>
      </c>
      <c r="B271" s="113" t="s">
        <v>466</v>
      </c>
      <c r="C271" s="114" t="s">
        <v>181</v>
      </c>
      <c r="D271" s="114" t="s">
        <v>202</v>
      </c>
      <c r="E271" s="114" t="s">
        <v>43</v>
      </c>
      <c r="F271" s="27" t="s">
        <v>668</v>
      </c>
      <c r="G271" s="27"/>
      <c r="H271" s="27" t="s">
        <v>288</v>
      </c>
      <c r="I271" s="93" t="s">
        <v>287</v>
      </c>
      <c r="J271" s="16"/>
      <c r="K271" s="26" t="s">
        <v>303</v>
      </c>
      <c r="L271" s="104">
        <f>VLOOKUP(B271,QualitativeNotes!B:C,2,FALSE)</f>
        <v>0</v>
      </c>
      <c r="M271" s="27"/>
      <c r="N271" s="27" t="s">
        <v>288</v>
      </c>
      <c r="O271" s="93" t="s">
        <v>287</v>
      </c>
      <c r="P271" s="16"/>
      <c r="Q271" s="26" t="s">
        <v>303</v>
      </c>
      <c r="R271" s="104">
        <f>VLOOKUP($B271,QualitativeNotes!B:C,2,FALSE)</f>
        <v>0</v>
      </c>
      <c r="S271" s="27"/>
      <c r="T271" s="27" t="s">
        <v>288</v>
      </c>
      <c r="U271" s="93" t="s">
        <v>287</v>
      </c>
      <c r="V271" s="16"/>
      <c r="W271" s="26" t="s">
        <v>303</v>
      </c>
      <c r="X271" s="104">
        <f>VLOOKUP($B271,QualitativeNotes!B:C,2,FALSE)</f>
        <v>0</v>
      </c>
    </row>
    <row r="272" spans="1:24" ht="43.5" x14ac:dyDescent="0.35">
      <c r="A272" s="112">
        <v>43921</v>
      </c>
      <c r="B272" s="113" t="s">
        <v>467</v>
      </c>
      <c r="C272" s="114" t="s">
        <v>181</v>
      </c>
      <c r="D272" s="114" t="s">
        <v>203</v>
      </c>
      <c r="E272" s="114" t="s">
        <v>45</v>
      </c>
      <c r="F272" s="27" t="s">
        <v>668</v>
      </c>
      <c r="G272" s="27"/>
      <c r="H272" s="27" t="s">
        <v>288</v>
      </c>
      <c r="I272" s="93" t="s">
        <v>287</v>
      </c>
      <c r="J272" s="16"/>
      <c r="K272" s="95">
        <v>5</v>
      </c>
      <c r="L272" s="104">
        <f>VLOOKUP(B272,QualitativeNotes!B:C,2,FALSE)</f>
        <v>0</v>
      </c>
      <c r="M272" s="27"/>
      <c r="N272" s="27" t="s">
        <v>288</v>
      </c>
      <c r="O272" s="93" t="s">
        <v>287</v>
      </c>
      <c r="P272" s="16"/>
      <c r="Q272" s="95">
        <v>6</v>
      </c>
      <c r="R272" s="104">
        <f>VLOOKUP($B272,QualitativeNotes!B:C,2,FALSE)</f>
        <v>0</v>
      </c>
      <c r="S272" s="27"/>
      <c r="T272" s="27" t="s">
        <v>288</v>
      </c>
      <c r="U272" s="93" t="s">
        <v>287</v>
      </c>
      <c r="V272" s="16"/>
      <c r="W272" s="95">
        <v>7</v>
      </c>
      <c r="X272" s="104">
        <f>VLOOKUP($B272,QualitativeNotes!B:C,2,FALSE)</f>
        <v>0</v>
      </c>
    </row>
    <row r="273" spans="1:24" ht="43.5" x14ac:dyDescent="0.35">
      <c r="A273" s="112">
        <v>43921</v>
      </c>
      <c r="B273" s="113" t="s">
        <v>468</v>
      </c>
      <c r="C273" s="114" t="s">
        <v>181</v>
      </c>
      <c r="D273" s="114" t="s">
        <v>204</v>
      </c>
      <c r="E273" s="114" t="s">
        <v>64</v>
      </c>
      <c r="F273" s="27" t="s">
        <v>668</v>
      </c>
      <c r="G273" s="27"/>
      <c r="H273" s="27" t="s">
        <v>288</v>
      </c>
      <c r="I273" s="93" t="s">
        <v>287</v>
      </c>
      <c r="J273" s="16"/>
      <c r="K273" s="96">
        <v>0.33329999999999999</v>
      </c>
      <c r="L273" s="104">
        <f>VLOOKUP(B273,QualitativeNotes!B:C,2,FALSE)</f>
        <v>0</v>
      </c>
      <c r="M273" s="27"/>
      <c r="N273" s="27" t="s">
        <v>288</v>
      </c>
      <c r="O273" s="93" t="s">
        <v>287</v>
      </c>
      <c r="P273" s="16"/>
      <c r="Q273" s="96">
        <v>1.3332999999999999</v>
      </c>
      <c r="R273" s="104">
        <f>VLOOKUP($B273,QualitativeNotes!B:C,2,FALSE)</f>
        <v>0</v>
      </c>
      <c r="S273" s="27"/>
      <c r="T273" s="27" t="s">
        <v>288</v>
      </c>
      <c r="U273" s="93" t="s">
        <v>287</v>
      </c>
      <c r="V273" s="16"/>
      <c r="W273" s="96">
        <v>2.3332999999999999</v>
      </c>
      <c r="X273" s="104">
        <f>VLOOKUP($B273,QualitativeNotes!B:C,2,FALSE)</f>
        <v>0</v>
      </c>
    </row>
    <row r="274" spans="1:24" ht="29" x14ac:dyDescent="0.35">
      <c r="A274" s="112">
        <v>43921</v>
      </c>
      <c r="B274" s="113" t="s">
        <v>469</v>
      </c>
      <c r="C274" s="114" t="s">
        <v>205</v>
      </c>
      <c r="D274" s="114" t="s">
        <v>206</v>
      </c>
      <c r="E274" s="114" t="s">
        <v>9</v>
      </c>
      <c r="F274" s="27" t="s">
        <v>668</v>
      </c>
      <c r="G274" s="27"/>
      <c r="H274" s="27" t="s">
        <v>288</v>
      </c>
      <c r="I274" s="93" t="s">
        <v>287</v>
      </c>
      <c r="J274" s="16"/>
      <c r="K274" s="94">
        <v>1000000</v>
      </c>
      <c r="L274" s="104">
        <f>VLOOKUP(B274,QualitativeNotes!B:C,2,FALSE)</f>
        <v>0</v>
      </c>
      <c r="M274" s="27"/>
      <c r="N274" s="27" t="s">
        <v>288</v>
      </c>
      <c r="O274" s="93" t="s">
        <v>287</v>
      </c>
      <c r="P274" s="16"/>
      <c r="Q274" s="94">
        <v>1000000</v>
      </c>
      <c r="R274" s="104">
        <f>VLOOKUP($B274,QualitativeNotes!B:C,2,FALSE)</f>
        <v>0</v>
      </c>
      <c r="S274" s="27"/>
      <c r="T274" s="27" t="s">
        <v>288</v>
      </c>
      <c r="U274" s="93" t="s">
        <v>287</v>
      </c>
      <c r="V274" s="16"/>
      <c r="W274" s="94">
        <v>1000000</v>
      </c>
      <c r="X274" s="104">
        <f>VLOOKUP($B274,QualitativeNotes!B:C,2,FALSE)</f>
        <v>0</v>
      </c>
    </row>
    <row r="275" spans="1:24" ht="29" x14ac:dyDescent="0.35">
      <c r="A275" s="112">
        <v>43921</v>
      </c>
      <c r="B275" s="113" t="s">
        <v>470</v>
      </c>
      <c r="C275" s="114" t="s">
        <v>205</v>
      </c>
      <c r="D275" s="114" t="s">
        <v>207</v>
      </c>
      <c r="E275" s="114" t="s">
        <v>9</v>
      </c>
      <c r="F275" s="27" t="s">
        <v>668</v>
      </c>
      <c r="G275" s="27"/>
      <c r="H275" s="27" t="s">
        <v>288</v>
      </c>
      <c r="I275" s="93" t="s">
        <v>287</v>
      </c>
      <c r="J275" s="16"/>
      <c r="K275" s="94">
        <v>1000000</v>
      </c>
      <c r="L275" s="104">
        <f>VLOOKUP(B275,QualitativeNotes!B:C,2,FALSE)</f>
        <v>0</v>
      </c>
      <c r="M275" s="27"/>
      <c r="N275" s="27" t="s">
        <v>288</v>
      </c>
      <c r="O275" s="93" t="s">
        <v>287</v>
      </c>
      <c r="P275" s="16"/>
      <c r="Q275" s="94">
        <v>1000000</v>
      </c>
      <c r="R275" s="104">
        <f>VLOOKUP($B275,QualitativeNotes!B:C,2,FALSE)</f>
        <v>0</v>
      </c>
      <c r="S275" s="27"/>
      <c r="T275" s="27" t="s">
        <v>288</v>
      </c>
      <c r="U275" s="93" t="s">
        <v>287</v>
      </c>
      <c r="V275" s="16"/>
      <c r="W275" s="94">
        <v>1000000</v>
      </c>
      <c r="X275" s="104">
        <f>VLOOKUP($B275,QualitativeNotes!B:C,2,FALSE)</f>
        <v>0</v>
      </c>
    </row>
    <row r="276" spans="1:24" ht="87" x14ac:dyDescent="0.35">
      <c r="A276" s="112">
        <v>43921</v>
      </c>
      <c r="B276" s="113" t="s">
        <v>545</v>
      </c>
      <c r="C276" s="114" t="s">
        <v>205</v>
      </c>
      <c r="D276" s="114" t="s">
        <v>208</v>
      </c>
      <c r="E276" s="114" t="s">
        <v>9</v>
      </c>
      <c r="F276" s="27" t="s">
        <v>668</v>
      </c>
      <c r="G276" s="27"/>
      <c r="H276" s="27" t="s">
        <v>288</v>
      </c>
      <c r="I276" s="93" t="s">
        <v>287</v>
      </c>
      <c r="J276" s="16" t="s">
        <v>331</v>
      </c>
      <c r="K276" s="94">
        <v>5000000</v>
      </c>
      <c r="L276" s="104">
        <f>VLOOKUP(B276,QualitativeNotes!B:C,2,FALSE)</f>
        <v>0</v>
      </c>
      <c r="M276" s="27"/>
      <c r="N276" s="27" t="s">
        <v>288</v>
      </c>
      <c r="O276" s="93" t="s">
        <v>287</v>
      </c>
      <c r="P276" s="16" t="s">
        <v>331</v>
      </c>
      <c r="Q276" s="94">
        <v>5000000</v>
      </c>
      <c r="R276" s="104">
        <f>VLOOKUP($B276,QualitativeNotes!B:C,2,FALSE)</f>
        <v>0</v>
      </c>
      <c r="S276" s="27"/>
      <c r="T276" s="27" t="s">
        <v>288</v>
      </c>
      <c r="U276" s="93" t="s">
        <v>287</v>
      </c>
      <c r="V276" s="16" t="s">
        <v>331</v>
      </c>
      <c r="W276" s="94">
        <v>5000000</v>
      </c>
      <c r="X276" s="104">
        <f>VLOOKUP($B276,QualitativeNotes!B:C,2,FALSE)</f>
        <v>0</v>
      </c>
    </row>
    <row r="277" spans="1:24" ht="87" x14ac:dyDescent="0.35">
      <c r="A277" s="112">
        <v>43921</v>
      </c>
      <c r="B277" s="113" t="s">
        <v>545</v>
      </c>
      <c r="C277" s="114" t="s">
        <v>205</v>
      </c>
      <c r="D277" s="114" t="s">
        <v>208</v>
      </c>
      <c r="E277" s="114" t="s">
        <v>9</v>
      </c>
      <c r="F277" s="27" t="s">
        <v>668</v>
      </c>
      <c r="G277" s="27"/>
      <c r="H277" s="27" t="s">
        <v>288</v>
      </c>
      <c r="I277" s="93" t="s">
        <v>287</v>
      </c>
      <c r="J277" s="16" t="s">
        <v>333</v>
      </c>
      <c r="K277" s="94">
        <v>5000000</v>
      </c>
      <c r="L277" s="104">
        <f>VLOOKUP(B277,QualitativeNotes!B:C,2,FALSE)</f>
        <v>0</v>
      </c>
      <c r="M277" s="27"/>
      <c r="N277" s="27" t="s">
        <v>288</v>
      </c>
      <c r="O277" s="93" t="s">
        <v>287</v>
      </c>
      <c r="P277" s="16" t="s">
        <v>333</v>
      </c>
      <c r="Q277" s="94">
        <v>5000000</v>
      </c>
      <c r="R277" s="104">
        <f>VLOOKUP($B277,QualitativeNotes!B:C,2,FALSE)</f>
        <v>0</v>
      </c>
      <c r="S277" s="27"/>
      <c r="T277" s="27" t="s">
        <v>288</v>
      </c>
      <c r="U277" s="93" t="s">
        <v>287</v>
      </c>
      <c r="V277" s="16" t="s">
        <v>333</v>
      </c>
      <c r="W277" s="94">
        <v>5000000</v>
      </c>
      <c r="X277" s="104">
        <f>VLOOKUP($B277,QualitativeNotes!B:C,2,FALSE)</f>
        <v>0</v>
      </c>
    </row>
    <row r="278" spans="1:24" ht="87" x14ac:dyDescent="0.35">
      <c r="A278" s="112">
        <v>43921</v>
      </c>
      <c r="B278" s="113" t="s">
        <v>545</v>
      </c>
      <c r="C278" s="114" t="s">
        <v>205</v>
      </c>
      <c r="D278" s="114" t="s">
        <v>208</v>
      </c>
      <c r="E278" s="114" t="s">
        <v>9</v>
      </c>
      <c r="F278" s="27" t="s">
        <v>668</v>
      </c>
      <c r="G278" s="27"/>
      <c r="H278" s="27" t="s">
        <v>288</v>
      </c>
      <c r="I278" s="93" t="s">
        <v>287</v>
      </c>
      <c r="J278" s="16" t="s">
        <v>332</v>
      </c>
      <c r="K278" s="94">
        <v>5000000</v>
      </c>
      <c r="L278" s="104">
        <f>VLOOKUP(B278,QualitativeNotes!B:C,2,FALSE)</f>
        <v>0</v>
      </c>
      <c r="M278" s="27"/>
      <c r="N278" s="27" t="s">
        <v>288</v>
      </c>
      <c r="O278" s="93" t="s">
        <v>287</v>
      </c>
      <c r="P278" s="16" t="s">
        <v>332</v>
      </c>
      <c r="Q278" s="94">
        <v>5000000</v>
      </c>
      <c r="R278" s="104">
        <f>VLOOKUP($B278,QualitativeNotes!B:C,2,FALSE)</f>
        <v>0</v>
      </c>
      <c r="S278" s="27"/>
      <c r="T278" s="27" t="s">
        <v>288</v>
      </c>
      <c r="U278" s="93" t="s">
        <v>287</v>
      </c>
      <c r="V278" s="16" t="s">
        <v>332</v>
      </c>
      <c r="W278" s="94">
        <v>5000000</v>
      </c>
      <c r="X278" s="104">
        <f>VLOOKUP($B278,QualitativeNotes!B:C,2,FALSE)</f>
        <v>0</v>
      </c>
    </row>
    <row r="279" spans="1:24" ht="87" x14ac:dyDescent="0.35">
      <c r="A279" s="112">
        <v>43921</v>
      </c>
      <c r="B279" s="113" t="s">
        <v>545</v>
      </c>
      <c r="C279" s="114" t="s">
        <v>205</v>
      </c>
      <c r="D279" s="114" t="s">
        <v>208</v>
      </c>
      <c r="E279" s="114" t="s">
        <v>9</v>
      </c>
      <c r="F279" s="27" t="s">
        <v>668</v>
      </c>
      <c r="G279" s="27"/>
      <c r="H279" s="27" t="s">
        <v>288</v>
      </c>
      <c r="I279" s="93" t="s">
        <v>287</v>
      </c>
      <c r="J279" s="16" t="s">
        <v>334</v>
      </c>
      <c r="K279" s="94">
        <v>5000000</v>
      </c>
      <c r="L279" s="104">
        <f>VLOOKUP(B279,QualitativeNotes!B:C,2,FALSE)</f>
        <v>0</v>
      </c>
      <c r="M279" s="27"/>
      <c r="N279" s="27" t="s">
        <v>288</v>
      </c>
      <c r="O279" s="93" t="s">
        <v>287</v>
      </c>
      <c r="P279" s="16" t="s">
        <v>334</v>
      </c>
      <c r="Q279" s="94">
        <v>5000000</v>
      </c>
      <c r="R279" s="104">
        <f>VLOOKUP($B279,QualitativeNotes!B:C,2,FALSE)</f>
        <v>0</v>
      </c>
      <c r="S279" s="27"/>
      <c r="T279" s="27" t="s">
        <v>288</v>
      </c>
      <c r="U279" s="93" t="s">
        <v>287</v>
      </c>
      <c r="V279" s="16" t="s">
        <v>334</v>
      </c>
      <c r="W279" s="94">
        <v>5000000</v>
      </c>
      <c r="X279" s="104">
        <f>VLOOKUP($B279,QualitativeNotes!B:C,2,FALSE)</f>
        <v>0</v>
      </c>
    </row>
    <row r="280" spans="1:24" ht="87" x14ac:dyDescent="0.35">
      <c r="A280" s="112">
        <v>43921</v>
      </c>
      <c r="B280" s="113" t="s">
        <v>545</v>
      </c>
      <c r="C280" s="114" t="s">
        <v>205</v>
      </c>
      <c r="D280" s="114" t="s">
        <v>208</v>
      </c>
      <c r="E280" s="114" t="s">
        <v>9</v>
      </c>
      <c r="F280" s="27" t="s">
        <v>668</v>
      </c>
      <c r="G280" s="27"/>
      <c r="H280" s="27" t="s">
        <v>288</v>
      </c>
      <c r="I280" s="93" t="s">
        <v>287</v>
      </c>
      <c r="J280" s="16" t="s">
        <v>335</v>
      </c>
      <c r="K280" s="94">
        <v>5000000</v>
      </c>
      <c r="L280" s="104">
        <f>VLOOKUP(B280,QualitativeNotes!B:C,2,FALSE)</f>
        <v>0</v>
      </c>
      <c r="M280" s="27"/>
      <c r="N280" s="27" t="s">
        <v>288</v>
      </c>
      <c r="O280" s="93" t="s">
        <v>287</v>
      </c>
      <c r="P280" s="16" t="s">
        <v>335</v>
      </c>
      <c r="Q280" s="94">
        <v>5000000</v>
      </c>
      <c r="R280" s="104">
        <f>VLOOKUP($B280,QualitativeNotes!B:C,2,FALSE)</f>
        <v>0</v>
      </c>
      <c r="S280" s="27"/>
      <c r="T280" s="27" t="s">
        <v>288</v>
      </c>
      <c r="U280" s="93" t="s">
        <v>287</v>
      </c>
      <c r="V280" s="16" t="s">
        <v>335</v>
      </c>
      <c r="W280" s="94">
        <v>5000000</v>
      </c>
      <c r="X280" s="104">
        <f>VLOOKUP($B280,QualitativeNotes!B:C,2,FALSE)</f>
        <v>0</v>
      </c>
    </row>
    <row r="281" spans="1:24" ht="87" x14ac:dyDescent="0.35">
      <c r="A281" s="112">
        <v>43921</v>
      </c>
      <c r="B281" s="113" t="s">
        <v>545</v>
      </c>
      <c r="C281" s="114" t="s">
        <v>205</v>
      </c>
      <c r="D281" s="114" t="s">
        <v>208</v>
      </c>
      <c r="E281" s="114" t="s">
        <v>9</v>
      </c>
      <c r="F281" s="27" t="s">
        <v>668</v>
      </c>
      <c r="G281" s="27"/>
      <c r="H281" s="27" t="s">
        <v>288</v>
      </c>
      <c r="I281" s="93" t="s">
        <v>287</v>
      </c>
      <c r="J281" s="16" t="s">
        <v>330</v>
      </c>
      <c r="K281" s="94">
        <v>5000000</v>
      </c>
      <c r="L281" s="104">
        <f>VLOOKUP(B281,QualitativeNotes!B:C,2,FALSE)</f>
        <v>0</v>
      </c>
      <c r="M281" s="27"/>
      <c r="N281" s="27" t="s">
        <v>288</v>
      </c>
      <c r="O281" s="93" t="s">
        <v>287</v>
      </c>
      <c r="P281" s="16" t="s">
        <v>330</v>
      </c>
      <c r="Q281" s="94">
        <v>5000000</v>
      </c>
      <c r="R281" s="104">
        <f>VLOOKUP($B281,QualitativeNotes!B:C,2,FALSE)</f>
        <v>0</v>
      </c>
      <c r="S281" s="27"/>
      <c r="T281" s="27" t="s">
        <v>288</v>
      </c>
      <c r="U281" s="93" t="s">
        <v>287</v>
      </c>
      <c r="V281" s="16" t="s">
        <v>330</v>
      </c>
      <c r="W281" s="94">
        <v>5000000</v>
      </c>
      <c r="X281" s="104">
        <f>VLOOKUP($B281,QualitativeNotes!B:C,2,FALSE)</f>
        <v>0</v>
      </c>
    </row>
    <row r="282" spans="1:24" ht="72.5" x14ac:dyDescent="0.35">
      <c r="A282" s="112">
        <v>43921</v>
      </c>
      <c r="B282" s="113" t="s">
        <v>546</v>
      </c>
      <c r="C282" s="114" t="s">
        <v>205</v>
      </c>
      <c r="D282" s="114" t="s">
        <v>210</v>
      </c>
      <c r="E282" s="114" t="s">
        <v>9</v>
      </c>
      <c r="F282" s="27" t="s">
        <v>668</v>
      </c>
      <c r="G282" s="27"/>
      <c r="H282" s="27" t="s">
        <v>288</v>
      </c>
      <c r="I282" s="93" t="s">
        <v>287</v>
      </c>
      <c r="J282" s="16" t="s">
        <v>331</v>
      </c>
      <c r="K282" s="94">
        <v>5000000</v>
      </c>
      <c r="L282" s="104">
        <f>VLOOKUP(B282,QualitativeNotes!B:C,2,FALSE)</f>
        <v>0</v>
      </c>
      <c r="M282" s="27"/>
      <c r="N282" s="27" t="s">
        <v>288</v>
      </c>
      <c r="O282" s="93" t="s">
        <v>287</v>
      </c>
      <c r="P282" s="16" t="s">
        <v>331</v>
      </c>
      <c r="Q282" s="94">
        <v>5000000</v>
      </c>
      <c r="R282" s="104">
        <f>VLOOKUP($B282,QualitativeNotes!B:C,2,FALSE)</f>
        <v>0</v>
      </c>
      <c r="S282" s="27"/>
      <c r="T282" s="27" t="s">
        <v>288</v>
      </c>
      <c r="U282" s="93" t="s">
        <v>287</v>
      </c>
      <c r="V282" s="16" t="s">
        <v>331</v>
      </c>
      <c r="W282" s="94">
        <v>5000000</v>
      </c>
      <c r="X282" s="104">
        <f>VLOOKUP($B282,QualitativeNotes!B:C,2,FALSE)</f>
        <v>0</v>
      </c>
    </row>
    <row r="283" spans="1:24" ht="72.5" x14ac:dyDescent="0.35">
      <c r="A283" s="112">
        <v>43921</v>
      </c>
      <c r="B283" s="113" t="s">
        <v>546</v>
      </c>
      <c r="C283" s="114" t="s">
        <v>205</v>
      </c>
      <c r="D283" s="114" t="s">
        <v>210</v>
      </c>
      <c r="E283" s="114" t="s">
        <v>9</v>
      </c>
      <c r="F283" s="27" t="s">
        <v>668</v>
      </c>
      <c r="G283" s="27"/>
      <c r="H283" s="27" t="s">
        <v>288</v>
      </c>
      <c r="I283" s="93" t="s">
        <v>287</v>
      </c>
      <c r="J283" s="16" t="s">
        <v>333</v>
      </c>
      <c r="K283" s="94">
        <v>5000000</v>
      </c>
      <c r="L283" s="104">
        <f>VLOOKUP(B283,QualitativeNotes!B:C,2,FALSE)</f>
        <v>0</v>
      </c>
      <c r="M283" s="27"/>
      <c r="N283" s="27" t="s">
        <v>288</v>
      </c>
      <c r="O283" s="93" t="s">
        <v>287</v>
      </c>
      <c r="P283" s="16" t="s">
        <v>333</v>
      </c>
      <c r="Q283" s="94">
        <v>5000000</v>
      </c>
      <c r="R283" s="104">
        <f>VLOOKUP($B283,QualitativeNotes!B:C,2,FALSE)</f>
        <v>0</v>
      </c>
      <c r="S283" s="27"/>
      <c r="T283" s="27" t="s">
        <v>288</v>
      </c>
      <c r="U283" s="93" t="s">
        <v>287</v>
      </c>
      <c r="V283" s="16" t="s">
        <v>333</v>
      </c>
      <c r="W283" s="94">
        <v>5000000</v>
      </c>
      <c r="X283" s="104">
        <f>VLOOKUP($B283,QualitativeNotes!B:C,2,FALSE)</f>
        <v>0</v>
      </c>
    </row>
    <row r="284" spans="1:24" ht="72.5" x14ac:dyDescent="0.35">
      <c r="A284" s="112">
        <v>43921</v>
      </c>
      <c r="B284" s="113" t="s">
        <v>546</v>
      </c>
      <c r="C284" s="114" t="s">
        <v>205</v>
      </c>
      <c r="D284" s="114" t="s">
        <v>210</v>
      </c>
      <c r="E284" s="114" t="s">
        <v>9</v>
      </c>
      <c r="F284" s="27" t="s">
        <v>668</v>
      </c>
      <c r="G284" s="27"/>
      <c r="H284" s="27" t="s">
        <v>288</v>
      </c>
      <c r="I284" s="93" t="s">
        <v>287</v>
      </c>
      <c r="J284" s="16" t="s">
        <v>332</v>
      </c>
      <c r="K284" s="94">
        <v>5000000</v>
      </c>
      <c r="L284" s="104">
        <f>VLOOKUP(B284,QualitativeNotes!B:C,2,FALSE)</f>
        <v>0</v>
      </c>
      <c r="M284" s="27"/>
      <c r="N284" s="27" t="s">
        <v>288</v>
      </c>
      <c r="O284" s="93" t="s">
        <v>287</v>
      </c>
      <c r="P284" s="16" t="s">
        <v>332</v>
      </c>
      <c r="Q284" s="94">
        <v>5000000</v>
      </c>
      <c r="R284" s="104">
        <f>VLOOKUP($B284,QualitativeNotes!B:C,2,FALSE)</f>
        <v>0</v>
      </c>
      <c r="S284" s="27"/>
      <c r="T284" s="27" t="s">
        <v>288</v>
      </c>
      <c r="U284" s="93" t="s">
        <v>287</v>
      </c>
      <c r="V284" s="16" t="s">
        <v>332</v>
      </c>
      <c r="W284" s="94">
        <v>5000000</v>
      </c>
      <c r="X284" s="104">
        <f>VLOOKUP($B284,QualitativeNotes!B:C,2,FALSE)</f>
        <v>0</v>
      </c>
    </row>
    <row r="285" spans="1:24" ht="72.5" x14ac:dyDescent="0.35">
      <c r="A285" s="112">
        <v>43921</v>
      </c>
      <c r="B285" s="113" t="s">
        <v>546</v>
      </c>
      <c r="C285" s="114" t="s">
        <v>205</v>
      </c>
      <c r="D285" s="114" t="s">
        <v>210</v>
      </c>
      <c r="E285" s="114" t="s">
        <v>9</v>
      </c>
      <c r="F285" s="27" t="s">
        <v>668</v>
      </c>
      <c r="G285" s="27"/>
      <c r="H285" s="27" t="s">
        <v>288</v>
      </c>
      <c r="I285" s="93" t="s">
        <v>287</v>
      </c>
      <c r="J285" s="16" t="s">
        <v>334</v>
      </c>
      <c r="K285" s="94">
        <v>5000000</v>
      </c>
      <c r="L285" s="104">
        <f>VLOOKUP(B285,QualitativeNotes!B:C,2,FALSE)</f>
        <v>0</v>
      </c>
      <c r="M285" s="27"/>
      <c r="N285" s="27" t="s">
        <v>288</v>
      </c>
      <c r="O285" s="93" t="s">
        <v>287</v>
      </c>
      <c r="P285" s="16" t="s">
        <v>334</v>
      </c>
      <c r="Q285" s="94">
        <v>5000000</v>
      </c>
      <c r="R285" s="104">
        <f>VLOOKUP($B285,QualitativeNotes!B:C,2,FALSE)</f>
        <v>0</v>
      </c>
      <c r="S285" s="27"/>
      <c r="T285" s="27" t="s">
        <v>288</v>
      </c>
      <c r="U285" s="93" t="s">
        <v>287</v>
      </c>
      <c r="V285" s="16" t="s">
        <v>334</v>
      </c>
      <c r="W285" s="94">
        <v>5000000</v>
      </c>
      <c r="X285" s="104">
        <f>VLOOKUP($B285,QualitativeNotes!B:C,2,FALSE)</f>
        <v>0</v>
      </c>
    </row>
    <row r="286" spans="1:24" ht="72.5" x14ac:dyDescent="0.35">
      <c r="A286" s="112">
        <v>43921</v>
      </c>
      <c r="B286" s="113" t="s">
        <v>546</v>
      </c>
      <c r="C286" s="114" t="s">
        <v>205</v>
      </c>
      <c r="D286" s="114" t="s">
        <v>210</v>
      </c>
      <c r="E286" s="114" t="s">
        <v>9</v>
      </c>
      <c r="F286" s="27" t="s">
        <v>668</v>
      </c>
      <c r="G286" s="27"/>
      <c r="H286" s="27" t="s">
        <v>288</v>
      </c>
      <c r="I286" s="93" t="s">
        <v>287</v>
      </c>
      <c r="J286" s="16" t="s">
        <v>335</v>
      </c>
      <c r="K286" s="94">
        <v>5000000</v>
      </c>
      <c r="L286" s="104">
        <f>VLOOKUP(B286,QualitativeNotes!B:C,2,FALSE)</f>
        <v>0</v>
      </c>
      <c r="M286" s="27"/>
      <c r="N286" s="27" t="s">
        <v>288</v>
      </c>
      <c r="O286" s="93" t="s">
        <v>287</v>
      </c>
      <c r="P286" s="16" t="s">
        <v>335</v>
      </c>
      <c r="Q286" s="94">
        <v>5000000</v>
      </c>
      <c r="R286" s="104">
        <f>VLOOKUP($B286,QualitativeNotes!B:C,2,FALSE)</f>
        <v>0</v>
      </c>
      <c r="S286" s="27"/>
      <c r="T286" s="27" t="s">
        <v>288</v>
      </c>
      <c r="U286" s="93" t="s">
        <v>287</v>
      </c>
      <c r="V286" s="16" t="s">
        <v>335</v>
      </c>
      <c r="W286" s="94">
        <v>5000000</v>
      </c>
      <c r="X286" s="104">
        <f>VLOOKUP($B286,QualitativeNotes!B:C,2,FALSE)</f>
        <v>0</v>
      </c>
    </row>
    <row r="287" spans="1:24" ht="72.5" x14ac:dyDescent="0.35">
      <c r="A287" s="112">
        <v>43921</v>
      </c>
      <c r="B287" s="113" t="s">
        <v>546</v>
      </c>
      <c r="C287" s="114" t="s">
        <v>205</v>
      </c>
      <c r="D287" s="114" t="s">
        <v>210</v>
      </c>
      <c r="E287" s="114" t="s">
        <v>9</v>
      </c>
      <c r="F287" s="27" t="s">
        <v>668</v>
      </c>
      <c r="G287" s="27"/>
      <c r="H287" s="27" t="s">
        <v>288</v>
      </c>
      <c r="I287" s="93" t="s">
        <v>287</v>
      </c>
      <c r="J287" s="16" t="s">
        <v>330</v>
      </c>
      <c r="K287" s="94">
        <v>5000000</v>
      </c>
      <c r="L287" s="104">
        <f>VLOOKUP(B287,QualitativeNotes!B:C,2,FALSE)</f>
        <v>0</v>
      </c>
      <c r="M287" s="27"/>
      <c r="N287" s="27" t="s">
        <v>288</v>
      </c>
      <c r="O287" s="93" t="s">
        <v>287</v>
      </c>
      <c r="P287" s="16" t="s">
        <v>330</v>
      </c>
      <c r="Q287" s="94">
        <v>5000000</v>
      </c>
      <c r="R287" s="104">
        <f>VLOOKUP($B287,QualitativeNotes!B:C,2,FALSE)</f>
        <v>0</v>
      </c>
      <c r="S287" s="27"/>
      <c r="T287" s="27" t="s">
        <v>288</v>
      </c>
      <c r="U287" s="93" t="s">
        <v>287</v>
      </c>
      <c r="V287" s="16" t="s">
        <v>330</v>
      </c>
      <c r="W287" s="94">
        <v>5000000</v>
      </c>
      <c r="X287" s="104">
        <f>VLOOKUP($B287,QualitativeNotes!B:C,2,FALSE)</f>
        <v>0</v>
      </c>
    </row>
    <row r="288" spans="1:24" ht="72.5" x14ac:dyDescent="0.35">
      <c r="A288" s="112">
        <v>43921</v>
      </c>
      <c r="B288" s="113" t="s">
        <v>471</v>
      </c>
      <c r="C288" s="114" t="s">
        <v>211</v>
      </c>
      <c r="D288" s="114" t="s">
        <v>211</v>
      </c>
      <c r="E288" s="114" t="s">
        <v>64</v>
      </c>
      <c r="F288" s="27" t="s">
        <v>1</v>
      </c>
      <c r="G288" s="27"/>
      <c r="H288" s="27" t="s">
        <v>288</v>
      </c>
      <c r="I288" s="93" t="s">
        <v>287</v>
      </c>
      <c r="J288" s="16"/>
      <c r="K288" s="96">
        <v>0.99990000000000001</v>
      </c>
      <c r="L288" s="104">
        <f>VLOOKUP(B288,QualitativeNotes!B:C,2,FALSE)</f>
        <v>0</v>
      </c>
      <c r="M288" s="27"/>
      <c r="N288" s="27" t="s">
        <v>288</v>
      </c>
      <c r="O288" s="93" t="s">
        <v>287</v>
      </c>
      <c r="P288" s="16"/>
      <c r="Q288" s="96">
        <v>0.99990000000000001</v>
      </c>
      <c r="R288" s="104">
        <f>VLOOKUP($B288,QualitativeNotes!B:C,2,FALSE)</f>
        <v>0</v>
      </c>
      <c r="S288" s="27"/>
      <c r="T288" s="27" t="s">
        <v>288</v>
      </c>
      <c r="U288" s="93" t="s">
        <v>287</v>
      </c>
      <c r="V288" s="16"/>
      <c r="W288" s="96">
        <v>0.99990000000000001</v>
      </c>
      <c r="X288" s="104">
        <f>VLOOKUP($B288,QualitativeNotes!B:C,2,FALSE)</f>
        <v>0</v>
      </c>
    </row>
    <row r="289" spans="1:24" ht="29" x14ac:dyDescent="0.35">
      <c r="A289" s="112">
        <v>43921</v>
      </c>
      <c r="B289" s="113" t="s">
        <v>472</v>
      </c>
      <c r="C289" s="114" t="s">
        <v>212</v>
      </c>
      <c r="D289" s="114" t="s">
        <v>212</v>
      </c>
      <c r="E289" s="114" t="s">
        <v>64</v>
      </c>
      <c r="F289" s="27" t="s">
        <v>1</v>
      </c>
      <c r="G289" s="27"/>
      <c r="H289" s="27" t="s">
        <v>288</v>
      </c>
      <c r="I289" s="93" t="s">
        <v>287</v>
      </c>
      <c r="J289" s="16"/>
      <c r="K289" s="96">
        <v>0.99980000000000002</v>
      </c>
      <c r="L289" s="104">
        <f>VLOOKUP(B289,QualitativeNotes!B:C,2,FALSE)</f>
        <v>0</v>
      </c>
      <c r="M289" s="27"/>
      <c r="N289" s="27" t="s">
        <v>288</v>
      </c>
      <c r="O289" s="93" t="s">
        <v>287</v>
      </c>
      <c r="P289" s="16"/>
      <c r="Q289" s="96">
        <v>0.99980000000000002</v>
      </c>
      <c r="R289" s="104">
        <f>VLOOKUP($B289,QualitativeNotes!B:C,2,FALSE)</f>
        <v>0</v>
      </c>
      <c r="S289" s="27"/>
      <c r="T289" s="27" t="s">
        <v>288</v>
      </c>
      <c r="U289" s="93" t="s">
        <v>287</v>
      </c>
      <c r="V289" s="16"/>
      <c r="W289" s="96">
        <v>0.99980000000000002</v>
      </c>
      <c r="X289" s="104">
        <f>VLOOKUP($B289,QualitativeNotes!B:C,2,FALSE)</f>
        <v>0</v>
      </c>
    </row>
    <row r="290" spans="1:24" ht="43.5" x14ac:dyDescent="0.35">
      <c r="A290" s="112">
        <v>43921</v>
      </c>
      <c r="B290" s="113" t="s">
        <v>547</v>
      </c>
      <c r="C290" s="114" t="s">
        <v>213</v>
      </c>
      <c r="D290" s="114" t="s">
        <v>631</v>
      </c>
      <c r="E290" s="114" t="s">
        <v>630</v>
      </c>
      <c r="F290" s="27" t="s">
        <v>1</v>
      </c>
      <c r="G290" s="27"/>
      <c r="H290" s="27" t="s">
        <v>288</v>
      </c>
      <c r="I290" s="93" t="s">
        <v>287</v>
      </c>
      <c r="J290" s="15" t="s">
        <v>676</v>
      </c>
      <c r="K290" s="99">
        <v>6.25E-2</v>
      </c>
      <c r="L290" s="104">
        <f>VLOOKUP(B290,QualitativeNotes!B:C,2,FALSE)</f>
        <v>0</v>
      </c>
      <c r="M290" s="27"/>
      <c r="N290" s="27" t="s">
        <v>288</v>
      </c>
      <c r="O290" s="93" t="s">
        <v>287</v>
      </c>
      <c r="P290" s="15" t="s">
        <v>677</v>
      </c>
      <c r="Q290" s="99">
        <v>6.25E-2</v>
      </c>
      <c r="R290" s="104">
        <f>VLOOKUP($B290,QualitativeNotes!B:C,2,FALSE)</f>
        <v>0</v>
      </c>
      <c r="S290" s="27"/>
      <c r="T290" s="27" t="s">
        <v>288</v>
      </c>
      <c r="U290" s="93" t="s">
        <v>287</v>
      </c>
      <c r="V290" s="15" t="s">
        <v>678</v>
      </c>
      <c r="W290" s="99">
        <v>6.25E-2</v>
      </c>
      <c r="X290" s="104">
        <f>VLOOKUP($B290,QualitativeNotes!B:C,2,FALSE)</f>
        <v>0</v>
      </c>
    </row>
    <row r="291" spans="1:24" ht="43.5" x14ac:dyDescent="0.35">
      <c r="A291" s="112">
        <v>43921</v>
      </c>
      <c r="B291" s="113" t="s">
        <v>547</v>
      </c>
      <c r="C291" s="114" t="s">
        <v>213</v>
      </c>
      <c r="D291" s="114" t="s">
        <v>631</v>
      </c>
      <c r="E291" s="114" t="s">
        <v>630</v>
      </c>
      <c r="F291" s="27" t="s">
        <v>1</v>
      </c>
      <c r="G291" s="27"/>
      <c r="H291" s="27" t="s">
        <v>288</v>
      </c>
      <c r="I291" s="93" t="s">
        <v>287</v>
      </c>
      <c r="J291" s="15" t="s">
        <v>679</v>
      </c>
      <c r="K291" s="99">
        <v>6.25E-2</v>
      </c>
      <c r="L291" s="104">
        <f>VLOOKUP(B291,QualitativeNotes!B:C,2,FALSE)</f>
        <v>0</v>
      </c>
      <c r="M291" s="27"/>
      <c r="N291" s="27" t="s">
        <v>288</v>
      </c>
      <c r="O291" s="93" t="s">
        <v>287</v>
      </c>
      <c r="P291" s="15" t="s">
        <v>679</v>
      </c>
      <c r="Q291" s="99">
        <v>6.25E-2</v>
      </c>
      <c r="R291" s="104">
        <f>VLOOKUP($B291,QualitativeNotes!B:C,2,FALSE)</f>
        <v>0</v>
      </c>
      <c r="S291" s="27"/>
      <c r="T291" s="27" t="s">
        <v>288</v>
      </c>
      <c r="U291" s="93" t="s">
        <v>287</v>
      </c>
      <c r="V291" s="15" t="s">
        <v>679</v>
      </c>
      <c r="W291" s="99">
        <v>6.25E-2</v>
      </c>
      <c r="X291" s="104">
        <f>VLOOKUP($B291,QualitativeNotes!B:C,2,FALSE)</f>
        <v>0</v>
      </c>
    </row>
    <row r="292" spans="1:24" ht="43.5" x14ac:dyDescent="0.35">
      <c r="A292" s="112">
        <v>43921</v>
      </c>
      <c r="B292" s="113" t="s">
        <v>547</v>
      </c>
      <c r="C292" s="114" t="s">
        <v>213</v>
      </c>
      <c r="D292" s="114" t="s">
        <v>631</v>
      </c>
      <c r="E292" s="114" t="s">
        <v>630</v>
      </c>
      <c r="F292" s="27" t="s">
        <v>1</v>
      </c>
      <c r="G292" s="27"/>
      <c r="H292" s="27" t="s">
        <v>288</v>
      </c>
      <c r="I292" s="93" t="s">
        <v>287</v>
      </c>
      <c r="J292" s="15" t="s">
        <v>680</v>
      </c>
      <c r="K292" s="99">
        <v>6.25E-2</v>
      </c>
      <c r="L292" s="104">
        <f>VLOOKUP(B292,QualitativeNotes!B:C,2,FALSE)</f>
        <v>0</v>
      </c>
      <c r="M292" s="27"/>
      <c r="N292" s="27" t="s">
        <v>288</v>
      </c>
      <c r="O292" s="93" t="s">
        <v>287</v>
      </c>
      <c r="P292" s="15" t="s">
        <v>680</v>
      </c>
      <c r="Q292" s="99">
        <v>6.25E-2</v>
      </c>
      <c r="R292" s="104">
        <f>VLOOKUP($B292,QualitativeNotes!B:C,2,FALSE)</f>
        <v>0</v>
      </c>
      <c r="S292" s="27"/>
      <c r="T292" s="27" t="s">
        <v>288</v>
      </c>
      <c r="U292" s="93" t="s">
        <v>287</v>
      </c>
      <c r="V292" s="15" t="s">
        <v>680</v>
      </c>
      <c r="W292" s="99">
        <v>6.25E-2</v>
      </c>
      <c r="X292" s="104">
        <f>VLOOKUP($B292,QualitativeNotes!B:C,2,FALSE)</f>
        <v>0</v>
      </c>
    </row>
    <row r="293" spans="1:24" x14ac:dyDescent="0.35">
      <c r="A293" s="112">
        <v>43921</v>
      </c>
      <c r="B293" s="113" t="s">
        <v>473</v>
      </c>
      <c r="C293" s="114" t="s">
        <v>215</v>
      </c>
      <c r="D293" s="114" t="s">
        <v>216</v>
      </c>
      <c r="E293" s="114" t="s">
        <v>43</v>
      </c>
      <c r="F293" s="27" t="s">
        <v>668</v>
      </c>
      <c r="G293" s="27"/>
      <c r="H293" s="27" t="s">
        <v>288</v>
      </c>
      <c r="I293" s="93" t="s">
        <v>287</v>
      </c>
      <c r="J293" s="16"/>
      <c r="K293" s="26" t="s">
        <v>309</v>
      </c>
      <c r="L293" s="104">
        <f>VLOOKUP(B293,QualitativeNotes!B:C,2,FALSE)</f>
        <v>0</v>
      </c>
      <c r="M293" s="27"/>
      <c r="N293" s="27" t="s">
        <v>288</v>
      </c>
      <c r="O293" s="93" t="s">
        <v>287</v>
      </c>
      <c r="P293" s="16"/>
      <c r="Q293" s="26" t="s">
        <v>309</v>
      </c>
      <c r="R293" s="104">
        <f>VLOOKUP($B293,QualitativeNotes!B:C,2,FALSE)</f>
        <v>0</v>
      </c>
      <c r="S293" s="27"/>
      <c r="T293" s="27" t="s">
        <v>288</v>
      </c>
      <c r="U293" s="93" t="s">
        <v>287</v>
      </c>
      <c r="V293" s="16"/>
      <c r="W293" s="26" t="s">
        <v>309</v>
      </c>
      <c r="X293" s="104">
        <f>VLOOKUP($B293,QualitativeNotes!B:C,2,FALSE)</f>
        <v>0</v>
      </c>
    </row>
    <row r="294" spans="1:24" ht="29" x14ac:dyDescent="0.35">
      <c r="A294" s="112">
        <v>43921</v>
      </c>
      <c r="B294" s="113" t="s">
        <v>474</v>
      </c>
      <c r="C294" s="114" t="s">
        <v>217</v>
      </c>
      <c r="D294" s="114" t="s">
        <v>218</v>
      </c>
      <c r="E294" s="114" t="s">
        <v>45</v>
      </c>
      <c r="F294" s="27" t="s">
        <v>668</v>
      </c>
      <c r="G294" s="27"/>
      <c r="H294" s="27" t="s">
        <v>288</v>
      </c>
      <c r="I294" s="93" t="s">
        <v>287</v>
      </c>
      <c r="J294" s="16"/>
      <c r="K294" s="95">
        <v>10</v>
      </c>
      <c r="L294" s="104">
        <f>VLOOKUP(B294,QualitativeNotes!B:C,2,FALSE)</f>
        <v>0</v>
      </c>
      <c r="M294" s="27"/>
      <c r="N294" s="27" t="s">
        <v>288</v>
      </c>
      <c r="O294" s="93" t="s">
        <v>287</v>
      </c>
      <c r="P294" s="16"/>
      <c r="Q294" s="95">
        <v>10</v>
      </c>
      <c r="R294" s="104">
        <f>VLOOKUP($B294,QualitativeNotes!B:C,2,FALSE)</f>
        <v>0</v>
      </c>
      <c r="S294" s="27"/>
      <c r="T294" s="27" t="s">
        <v>288</v>
      </c>
      <c r="U294" s="93" t="s">
        <v>287</v>
      </c>
      <c r="V294" s="16"/>
      <c r="W294" s="95">
        <v>10</v>
      </c>
      <c r="X294" s="104">
        <f>VLOOKUP($B294,QualitativeNotes!B:C,2,FALSE)</f>
        <v>0</v>
      </c>
    </row>
    <row r="295" spans="1:24" ht="29" x14ac:dyDescent="0.35">
      <c r="A295" s="112">
        <v>43921</v>
      </c>
      <c r="B295" s="113" t="s">
        <v>475</v>
      </c>
      <c r="C295" s="114" t="s">
        <v>217</v>
      </c>
      <c r="D295" s="114" t="s">
        <v>219</v>
      </c>
      <c r="E295" s="114" t="s">
        <v>45</v>
      </c>
      <c r="F295" s="27" t="s">
        <v>668</v>
      </c>
      <c r="G295" s="27"/>
      <c r="H295" s="27" t="s">
        <v>288</v>
      </c>
      <c r="I295" s="93" t="s">
        <v>287</v>
      </c>
      <c r="J295" s="16"/>
      <c r="K295" s="95">
        <v>10</v>
      </c>
      <c r="L295" s="104">
        <f>VLOOKUP(B295,QualitativeNotes!B:C,2,FALSE)</f>
        <v>0</v>
      </c>
      <c r="M295" s="27"/>
      <c r="N295" s="27" t="s">
        <v>288</v>
      </c>
      <c r="O295" s="93" t="s">
        <v>287</v>
      </c>
      <c r="P295" s="16"/>
      <c r="Q295" s="95">
        <v>10</v>
      </c>
      <c r="R295" s="104">
        <f>VLOOKUP($B295,QualitativeNotes!B:C,2,FALSE)</f>
        <v>0</v>
      </c>
      <c r="S295" s="27"/>
      <c r="T295" s="27" t="s">
        <v>288</v>
      </c>
      <c r="U295" s="93" t="s">
        <v>287</v>
      </c>
      <c r="V295" s="16"/>
      <c r="W295" s="95">
        <v>10</v>
      </c>
      <c r="X295" s="104">
        <f>VLOOKUP($B295,QualitativeNotes!B:C,2,FALSE)</f>
        <v>0</v>
      </c>
    </row>
    <row r="296" spans="1:24" ht="29" x14ac:dyDescent="0.35">
      <c r="A296" s="112">
        <v>43921</v>
      </c>
      <c r="B296" s="113" t="s">
        <v>476</v>
      </c>
      <c r="C296" s="114" t="s">
        <v>217</v>
      </c>
      <c r="D296" s="114" t="s">
        <v>220</v>
      </c>
      <c r="E296" s="114" t="s">
        <v>45</v>
      </c>
      <c r="F296" s="27" t="s">
        <v>668</v>
      </c>
      <c r="G296" s="27"/>
      <c r="H296" s="27" t="s">
        <v>288</v>
      </c>
      <c r="I296" s="93" t="s">
        <v>287</v>
      </c>
      <c r="J296" s="16"/>
      <c r="K296" s="95">
        <v>15</v>
      </c>
      <c r="L296" s="104">
        <f>VLOOKUP(B296,QualitativeNotes!B:C,2,FALSE)</f>
        <v>0</v>
      </c>
      <c r="M296" s="27"/>
      <c r="N296" s="27" t="s">
        <v>288</v>
      </c>
      <c r="O296" s="93" t="s">
        <v>287</v>
      </c>
      <c r="P296" s="16"/>
      <c r="Q296" s="95">
        <v>15</v>
      </c>
      <c r="R296" s="104">
        <f>VLOOKUP($B296,QualitativeNotes!B:C,2,FALSE)</f>
        <v>0</v>
      </c>
      <c r="S296" s="27"/>
      <c r="T296" s="27" t="s">
        <v>288</v>
      </c>
      <c r="U296" s="93" t="s">
        <v>287</v>
      </c>
      <c r="V296" s="16"/>
      <c r="W296" s="95">
        <v>15</v>
      </c>
      <c r="X296" s="104">
        <f>VLOOKUP($B296,QualitativeNotes!B:C,2,FALSE)</f>
        <v>0</v>
      </c>
    </row>
    <row r="297" spans="1:24" ht="29" x14ac:dyDescent="0.35">
      <c r="A297" s="112">
        <v>43921</v>
      </c>
      <c r="B297" s="113" t="s">
        <v>477</v>
      </c>
      <c r="C297" s="114" t="s">
        <v>217</v>
      </c>
      <c r="D297" s="114" t="s">
        <v>221</v>
      </c>
      <c r="E297" s="114" t="s">
        <v>45</v>
      </c>
      <c r="F297" s="27" t="s">
        <v>668</v>
      </c>
      <c r="G297" s="27"/>
      <c r="H297" s="27" t="s">
        <v>288</v>
      </c>
      <c r="I297" s="93" t="s">
        <v>287</v>
      </c>
      <c r="J297" s="16"/>
      <c r="K297" s="95">
        <v>5</v>
      </c>
      <c r="L297" s="104">
        <f>VLOOKUP(B297,QualitativeNotes!B:C,2,FALSE)</f>
        <v>0</v>
      </c>
      <c r="M297" s="27"/>
      <c r="N297" s="27" t="s">
        <v>288</v>
      </c>
      <c r="O297" s="93" t="s">
        <v>287</v>
      </c>
      <c r="P297" s="16"/>
      <c r="Q297" s="95">
        <v>5</v>
      </c>
      <c r="R297" s="104">
        <f>VLOOKUP($B297,QualitativeNotes!B:C,2,FALSE)</f>
        <v>0</v>
      </c>
      <c r="S297" s="27"/>
      <c r="T297" s="27" t="s">
        <v>288</v>
      </c>
      <c r="U297" s="93" t="s">
        <v>287</v>
      </c>
      <c r="V297" s="16"/>
      <c r="W297" s="95">
        <v>5</v>
      </c>
      <c r="X297" s="104">
        <f>VLOOKUP($B297,QualitativeNotes!B:C,2,FALSE)</f>
        <v>0</v>
      </c>
    </row>
    <row r="298" spans="1:24" ht="29" x14ac:dyDescent="0.35">
      <c r="A298" s="112">
        <v>43921</v>
      </c>
      <c r="B298" s="113" t="s">
        <v>478</v>
      </c>
      <c r="C298" s="114" t="s">
        <v>217</v>
      </c>
      <c r="D298" s="114" t="s">
        <v>222</v>
      </c>
      <c r="E298" s="114" t="s">
        <v>45</v>
      </c>
      <c r="F298" s="27" t="s">
        <v>668</v>
      </c>
      <c r="G298" s="27"/>
      <c r="H298" s="27" t="s">
        <v>288</v>
      </c>
      <c r="I298" s="93" t="s">
        <v>287</v>
      </c>
      <c r="J298" s="16"/>
      <c r="K298" s="95">
        <v>10</v>
      </c>
      <c r="L298" s="104">
        <f>VLOOKUP(B298,QualitativeNotes!B:C,2,FALSE)</f>
        <v>0</v>
      </c>
      <c r="M298" s="27"/>
      <c r="N298" s="27" t="s">
        <v>288</v>
      </c>
      <c r="O298" s="93" t="s">
        <v>287</v>
      </c>
      <c r="P298" s="16"/>
      <c r="Q298" s="95">
        <v>10</v>
      </c>
      <c r="R298" s="104">
        <f>VLOOKUP($B298,QualitativeNotes!B:C,2,FALSE)</f>
        <v>0</v>
      </c>
      <c r="S298" s="27"/>
      <c r="T298" s="27" t="s">
        <v>288</v>
      </c>
      <c r="U298" s="93" t="s">
        <v>287</v>
      </c>
      <c r="V298" s="16"/>
      <c r="W298" s="95">
        <v>10</v>
      </c>
      <c r="X298" s="104">
        <f>VLOOKUP($B298,QualitativeNotes!B:C,2,FALSE)</f>
        <v>0</v>
      </c>
    </row>
    <row r="299" spans="1:24" ht="29" x14ac:dyDescent="0.35">
      <c r="A299" s="112">
        <v>43921</v>
      </c>
      <c r="B299" s="113" t="s">
        <v>479</v>
      </c>
      <c r="C299" s="114" t="s">
        <v>217</v>
      </c>
      <c r="D299" s="114" t="s">
        <v>223</v>
      </c>
      <c r="E299" s="114" t="s">
        <v>45</v>
      </c>
      <c r="F299" s="27" t="s">
        <v>668</v>
      </c>
      <c r="G299" s="27"/>
      <c r="H299" s="27" t="s">
        <v>288</v>
      </c>
      <c r="I299" s="93" t="s">
        <v>287</v>
      </c>
      <c r="J299" s="16"/>
      <c r="K299" s="95">
        <v>15</v>
      </c>
      <c r="L299" s="104">
        <f>VLOOKUP(B299,QualitativeNotes!B:C,2,FALSE)</f>
        <v>0</v>
      </c>
      <c r="M299" s="27"/>
      <c r="N299" s="27" t="s">
        <v>288</v>
      </c>
      <c r="O299" s="93" t="s">
        <v>287</v>
      </c>
      <c r="P299" s="16"/>
      <c r="Q299" s="95">
        <v>15</v>
      </c>
      <c r="R299" s="104">
        <f>VLOOKUP($B299,QualitativeNotes!B:C,2,FALSE)</f>
        <v>0</v>
      </c>
      <c r="S299" s="27"/>
      <c r="T299" s="27" t="s">
        <v>288</v>
      </c>
      <c r="U299" s="93" t="s">
        <v>287</v>
      </c>
      <c r="V299" s="16"/>
      <c r="W299" s="95">
        <v>15</v>
      </c>
      <c r="X299" s="104">
        <f>VLOOKUP($B299,QualitativeNotes!B:C,2,FALSE)</f>
        <v>0</v>
      </c>
    </row>
    <row r="300" spans="1:24" ht="29" x14ac:dyDescent="0.35">
      <c r="A300" s="112">
        <v>43921</v>
      </c>
      <c r="B300" s="113" t="s">
        <v>480</v>
      </c>
      <c r="C300" s="114" t="s">
        <v>217</v>
      </c>
      <c r="D300" s="114" t="s">
        <v>224</v>
      </c>
      <c r="E300" s="114" t="s">
        <v>45</v>
      </c>
      <c r="F300" s="27" t="s">
        <v>668</v>
      </c>
      <c r="G300" s="27"/>
      <c r="H300" s="27" t="s">
        <v>288</v>
      </c>
      <c r="I300" s="93" t="s">
        <v>287</v>
      </c>
      <c r="J300" s="16"/>
      <c r="K300" s="95">
        <v>10</v>
      </c>
      <c r="L300" s="104">
        <f>VLOOKUP(B300,QualitativeNotes!B:C,2,FALSE)</f>
        <v>0</v>
      </c>
      <c r="M300" s="27"/>
      <c r="N300" s="27" t="s">
        <v>288</v>
      </c>
      <c r="O300" s="93" t="s">
        <v>287</v>
      </c>
      <c r="P300" s="16"/>
      <c r="Q300" s="95">
        <v>10</v>
      </c>
      <c r="R300" s="104">
        <f>VLOOKUP($B300,QualitativeNotes!B:C,2,FALSE)</f>
        <v>0</v>
      </c>
      <c r="S300" s="27"/>
      <c r="T300" s="27" t="s">
        <v>288</v>
      </c>
      <c r="U300" s="93" t="s">
        <v>287</v>
      </c>
      <c r="V300" s="16"/>
      <c r="W300" s="95">
        <v>10</v>
      </c>
      <c r="X300" s="104">
        <f>VLOOKUP($B300,QualitativeNotes!B:C,2,FALSE)</f>
        <v>0</v>
      </c>
    </row>
    <row r="301" spans="1:24" ht="29" x14ac:dyDescent="0.35">
      <c r="A301" s="112">
        <v>43921</v>
      </c>
      <c r="B301" s="113" t="s">
        <v>481</v>
      </c>
      <c r="C301" s="114" t="s">
        <v>217</v>
      </c>
      <c r="D301" s="114" t="s">
        <v>225</v>
      </c>
      <c r="E301" s="114" t="s">
        <v>45</v>
      </c>
      <c r="F301" s="27" t="s">
        <v>668</v>
      </c>
      <c r="G301" s="27"/>
      <c r="H301" s="27" t="s">
        <v>288</v>
      </c>
      <c r="I301" s="93" t="s">
        <v>287</v>
      </c>
      <c r="J301" s="16"/>
      <c r="K301" s="95">
        <v>15</v>
      </c>
      <c r="L301" s="104">
        <f>VLOOKUP(B301,QualitativeNotes!B:C,2,FALSE)</f>
        <v>0</v>
      </c>
      <c r="M301" s="27"/>
      <c r="N301" s="27" t="s">
        <v>288</v>
      </c>
      <c r="O301" s="93" t="s">
        <v>287</v>
      </c>
      <c r="P301" s="16"/>
      <c r="Q301" s="95">
        <v>15</v>
      </c>
      <c r="R301" s="104">
        <f>VLOOKUP($B301,QualitativeNotes!B:C,2,FALSE)</f>
        <v>0</v>
      </c>
      <c r="S301" s="27"/>
      <c r="T301" s="27" t="s">
        <v>288</v>
      </c>
      <c r="U301" s="93" t="s">
        <v>287</v>
      </c>
      <c r="V301" s="16"/>
      <c r="W301" s="95">
        <v>15</v>
      </c>
      <c r="X301" s="104">
        <f>VLOOKUP($B301,QualitativeNotes!B:C,2,FALSE)</f>
        <v>0</v>
      </c>
    </row>
    <row r="302" spans="1:24" ht="29" x14ac:dyDescent="0.35">
      <c r="A302" s="112">
        <v>43921</v>
      </c>
      <c r="B302" s="113" t="s">
        <v>482</v>
      </c>
      <c r="C302" s="114" t="s">
        <v>217</v>
      </c>
      <c r="D302" s="114" t="s">
        <v>226</v>
      </c>
      <c r="E302" s="114" t="s">
        <v>45</v>
      </c>
      <c r="F302" s="27" t="s">
        <v>668</v>
      </c>
      <c r="G302" s="27"/>
      <c r="H302" s="27" t="s">
        <v>288</v>
      </c>
      <c r="I302" s="93" t="s">
        <v>287</v>
      </c>
      <c r="J302" s="16"/>
      <c r="K302" s="95">
        <v>5</v>
      </c>
      <c r="L302" s="104">
        <f>VLOOKUP(B302,QualitativeNotes!B:C,2,FALSE)</f>
        <v>0</v>
      </c>
      <c r="M302" s="27"/>
      <c r="N302" s="27" t="s">
        <v>288</v>
      </c>
      <c r="O302" s="93" t="s">
        <v>287</v>
      </c>
      <c r="P302" s="16"/>
      <c r="Q302" s="95">
        <v>5</v>
      </c>
      <c r="R302" s="104">
        <f>VLOOKUP($B302,QualitativeNotes!B:C,2,FALSE)</f>
        <v>0</v>
      </c>
      <c r="S302" s="27"/>
      <c r="T302" s="27" t="s">
        <v>288</v>
      </c>
      <c r="U302" s="93" t="s">
        <v>287</v>
      </c>
      <c r="V302" s="16"/>
      <c r="W302" s="95">
        <v>5</v>
      </c>
      <c r="X302" s="104">
        <f>VLOOKUP($B302,QualitativeNotes!B:C,2,FALSE)</f>
        <v>0</v>
      </c>
    </row>
    <row r="303" spans="1:24" ht="72.5" x14ac:dyDescent="0.35">
      <c r="A303" s="112">
        <v>43921</v>
      </c>
      <c r="B303" s="113" t="s">
        <v>548</v>
      </c>
      <c r="C303" s="114" t="s">
        <v>227</v>
      </c>
      <c r="D303" s="114" t="s">
        <v>228</v>
      </c>
      <c r="E303" s="114" t="s">
        <v>64</v>
      </c>
      <c r="F303" s="27" t="s">
        <v>668</v>
      </c>
      <c r="G303" s="27"/>
      <c r="H303" s="27" t="s">
        <v>288</v>
      </c>
      <c r="I303" s="93" t="s">
        <v>287</v>
      </c>
      <c r="J303" s="16"/>
      <c r="K303" s="96">
        <v>0.8</v>
      </c>
      <c r="L303" s="104">
        <f>VLOOKUP(B303,QualitativeNotes!B:C,2,FALSE)</f>
        <v>0</v>
      </c>
      <c r="M303" s="27"/>
      <c r="N303" s="27" t="s">
        <v>288</v>
      </c>
      <c r="O303" s="93" t="s">
        <v>287</v>
      </c>
      <c r="P303" s="16"/>
      <c r="Q303" s="96">
        <v>0.8</v>
      </c>
      <c r="R303" s="104">
        <f>VLOOKUP($B303,QualitativeNotes!B:C,2,FALSE)</f>
        <v>0</v>
      </c>
      <c r="S303" s="27"/>
      <c r="T303" s="27" t="s">
        <v>288</v>
      </c>
      <c r="U303" s="93" t="s">
        <v>287</v>
      </c>
      <c r="V303" s="16"/>
      <c r="W303" s="96">
        <v>0.8</v>
      </c>
      <c r="X303" s="104">
        <f>VLOOKUP($B303,QualitativeNotes!B:C,2,FALSE)</f>
        <v>0</v>
      </c>
    </row>
    <row r="304" spans="1:24" ht="72.5" x14ac:dyDescent="0.35">
      <c r="A304" s="112">
        <v>43921</v>
      </c>
      <c r="B304" s="113" t="s">
        <v>548</v>
      </c>
      <c r="C304" s="114" t="s">
        <v>227</v>
      </c>
      <c r="D304" s="114" t="s">
        <v>228</v>
      </c>
      <c r="E304" s="114" t="s">
        <v>64</v>
      </c>
      <c r="F304" s="27" t="s">
        <v>668</v>
      </c>
      <c r="G304" s="27"/>
      <c r="H304" s="27" t="s">
        <v>288</v>
      </c>
      <c r="I304" s="93" t="s">
        <v>287</v>
      </c>
      <c r="J304" s="16"/>
      <c r="K304" s="96">
        <v>0.8</v>
      </c>
      <c r="L304" s="104">
        <f>VLOOKUP(B304,QualitativeNotes!B:C,2,FALSE)</f>
        <v>0</v>
      </c>
      <c r="M304" s="27"/>
      <c r="N304" s="27" t="s">
        <v>288</v>
      </c>
      <c r="O304" s="93" t="s">
        <v>287</v>
      </c>
      <c r="P304" s="16"/>
      <c r="Q304" s="96">
        <v>0.8</v>
      </c>
      <c r="R304" s="104">
        <f>VLOOKUP($B304,QualitativeNotes!B:C,2,FALSE)</f>
        <v>0</v>
      </c>
      <c r="S304" s="27"/>
      <c r="T304" s="27" t="s">
        <v>288</v>
      </c>
      <c r="U304" s="93" t="s">
        <v>287</v>
      </c>
      <c r="V304" s="16"/>
      <c r="W304" s="96">
        <v>0.8</v>
      </c>
      <c r="X304" s="104">
        <f>VLOOKUP($B304,QualitativeNotes!B:C,2,FALSE)</f>
        <v>0</v>
      </c>
    </row>
    <row r="305" spans="1:24" ht="58" x14ac:dyDescent="0.35">
      <c r="A305" s="112">
        <v>43921</v>
      </c>
      <c r="B305" s="113" t="s">
        <v>549</v>
      </c>
      <c r="C305" s="114" t="s">
        <v>227</v>
      </c>
      <c r="D305" s="114" t="s">
        <v>230</v>
      </c>
      <c r="E305" s="114" t="s">
        <v>64</v>
      </c>
      <c r="F305" s="27" t="s">
        <v>668</v>
      </c>
      <c r="G305" s="27"/>
      <c r="H305" s="27" t="s">
        <v>288</v>
      </c>
      <c r="I305" s="93" t="s">
        <v>287</v>
      </c>
      <c r="J305" s="16" t="s">
        <v>337</v>
      </c>
      <c r="K305" s="96">
        <v>0.8</v>
      </c>
      <c r="L305" s="104">
        <f>VLOOKUP(B305,QualitativeNotes!B:C,2,FALSE)</f>
        <v>0</v>
      </c>
      <c r="M305" s="27"/>
      <c r="N305" s="27" t="s">
        <v>288</v>
      </c>
      <c r="O305" s="93" t="s">
        <v>287</v>
      </c>
      <c r="P305" s="16" t="s">
        <v>337</v>
      </c>
      <c r="Q305" s="96">
        <v>0.8</v>
      </c>
      <c r="R305" s="104">
        <f>VLOOKUP($B305,QualitativeNotes!B:C,2,FALSE)</f>
        <v>0</v>
      </c>
      <c r="S305" s="27"/>
      <c r="T305" s="27" t="s">
        <v>288</v>
      </c>
      <c r="U305" s="93" t="s">
        <v>287</v>
      </c>
      <c r="V305" s="16" t="s">
        <v>337</v>
      </c>
      <c r="W305" s="96">
        <v>0.8</v>
      </c>
      <c r="X305" s="104">
        <f>VLOOKUP($B305,QualitativeNotes!B:C,2,FALSE)</f>
        <v>0</v>
      </c>
    </row>
    <row r="306" spans="1:24" ht="58" x14ac:dyDescent="0.35">
      <c r="A306" s="112">
        <v>43921</v>
      </c>
      <c r="B306" s="113" t="s">
        <v>549</v>
      </c>
      <c r="C306" s="114" t="s">
        <v>227</v>
      </c>
      <c r="D306" s="114" t="s">
        <v>230</v>
      </c>
      <c r="E306" s="114" t="s">
        <v>64</v>
      </c>
      <c r="F306" s="27" t="s">
        <v>668</v>
      </c>
      <c r="G306" s="27"/>
      <c r="H306" s="27" t="s">
        <v>288</v>
      </c>
      <c r="I306" s="93" t="s">
        <v>287</v>
      </c>
      <c r="J306" s="16" t="s">
        <v>336</v>
      </c>
      <c r="K306" s="96">
        <v>0.8</v>
      </c>
      <c r="L306" s="104">
        <f>VLOOKUP(B306,QualitativeNotes!B:C,2,FALSE)</f>
        <v>0</v>
      </c>
      <c r="M306" s="27"/>
      <c r="N306" s="27" t="s">
        <v>288</v>
      </c>
      <c r="O306" s="93" t="s">
        <v>287</v>
      </c>
      <c r="P306" s="16" t="s">
        <v>336</v>
      </c>
      <c r="Q306" s="96">
        <v>0.8</v>
      </c>
      <c r="R306" s="104">
        <f>VLOOKUP($B306,QualitativeNotes!B:C,2,FALSE)</f>
        <v>0</v>
      </c>
      <c r="S306" s="27"/>
      <c r="T306" s="27" t="s">
        <v>288</v>
      </c>
      <c r="U306" s="93" t="s">
        <v>287</v>
      </c>
      <c r="V306" s="16" t="s">
        <v>336</v>
      </c>
      <c r="W306" s="96">
        <v>0.8</v>
      </c>
      <c r="X306" s="104">
        <f>VLOOKUP($B306,QualitativeNotes!B:C,2,FALSE)</f>
        <v>0</v>
      </c>
    </row>
    <row r="307" spans="1:24" ht="58" x14ac:dyDescent="0.35">
      <c r="A307" s="112">
        <v>43921</v>
      </c>
      <c r="B307" s="113" t="s">
        <v>550</v>
      </c>
      <c r="C307" s="114" t="s">
        <v>227</v>
      </c>
      <c r="D307" s="114" t="s">
        <v>231</v>
      </c>
      <c r="E307" s="114" t="s">
        <v>64</v>
      </c>
      <c r="F307" s="27" t="s">
        <v>668</v>
      </c>
      <c r="G307" s="27"/>
      <c r="H307" s="27" t="s">
        <v>288</v>
      </c>
      <c r="I307" s="93" t="s">
        <v>287</v>
      </c>
      <c r="J307" s="16" t="s">
        <v>337</v>
      </c>
      <c r="K307" s="96">
        <v>0.8</v>
      </c>
      <c r="L307" s="104">
        <f>VLOOKUP(B307,QualitativeNotes!B:C,2,FALSE)</f>
        <v>0</v>
      </c>
      <c r="M307" s="27"/>
      <c r="N307" s="27" t="s">
        <v>288</v>
      </c>
      <c r="O307" s="93" t="s">
        <v>287</v>
      </c>
      <c r="P307" s="16" t="s">
        <v>337</v>
      </c>
      <c r="Q307" s="96">
        <v>0.8</v>
      </c>
      <c r="R307" s="104">
        <f>VLOOKUP($B307,QualitativeNotes!B:C,2,FALSE)</f>
        <v>0</v>
      </c>
      <c r="S307" s="27"/>
      <c r="T307" s="27" t="s">
        <v>288</v>
      </c>
      <c r="U307" s="93" t="s">
        <v>287</v>
      </c>
      <c r="V307" s="16" t="s">
        <v>337</v>
      </c>
      <c r="W307" s="96">
        <v>0.8</v>
      </c>
      <c r="X307" s="104">
        <f>VLOOKUP($B307,QualitativeNotes!B:C,2,FALSE)</f>
        <v>0</v>
      </c>
    </row>
    <row r="308" spans="1:24" ht="58" x14ac:dyDescent="0.35">
      <c r="A308" s="112">
        <v>43921</v>
      </c>
      <c r="B308" s="113" t="s">
        <v>550</v>
      </c>
      <c r="C308" s="114" t="s">
        <v>227</v>
      </c>
      <c r="D308" s="114" t="s">
        <v>231</v>
      </c>
      <c r="E308" s="114" t="s">
        <v>64</v>
      </c>
      <c r="F308" s="27" t="s">
        <v>668</v>
      </c>
      <c r="G308" s="27"/>
      <c r="H308" s="27" t="s">
        <v>288</v>
      </c>
      <c r="I308" s="93" t="s">
        <v>287</v>
      </c>
      <c r="J308" s="16" t="s">
        <v>336</v>
      </c>
      <c r="K308" s="96">
        <v>0.8</v>
      </c>
      <c r="L308" s="104">
        <f>VLOOKUP(B308,QualitativeNotes!B:C,2,FALSE)</f>
        <v>0</v>
      </c>
      <c r="M308" s="27"/>
      <c r="N308" s="27" t="s">
        <v>288</v>
      </c>
      <c r="O308" s="93" t="s">
        <v>287</v>
      </c>
      <c r="P308" s="16" t="s">
        <v>336</v>
      </c>
      <c r="Q308" s="96">
        <v>0.8</v>
      </c>
      <c r="R308" s="104">
        <f>VLOOKUP($B308,QualitativeNotes!B:C,2,FALSE)</f>
        <v>0</v>
      </c>
      <c r="S308" s="27"/>
      <c r="T308" s="27" t="s">
        <v>288</v>
      </c>
      <c r="U308" s="93" t="s">
        <v>287</v>
      </c>
      <c r="V308" s="16" t="s">
        <v>336</v>
      </c>
      <c r="W308" s="96">
        <v>0.8</v>
      </c>
      <c r="X308" s="104">
        <f>VLOOKUP($B308,QualitativeNotes!B:C,2,FALSE)</f>
        <v>0</v>
      </c>
    </row>
    <row r="309" spans="1:24" ht="72.5" x14ac:dyDescent="0.35">
      <c r="A309" s="112">
        <v>43921</v>
      </c>
      <c r="B309" s="113" t="s">
        <v>551</v>
      </c>
      <c r="C309" s="114" t="s">
        <v>232</v>
      </c>
      <c r="D309" s="114" t="s">
        <v>233</v>
      </c>
      <c r="E309" s="114" t="s">
        <v>64</v>
      </c>
      <c r="F309" s="27" t="s">
        <v>668</v>
      </c>
      <c r="G309" s="27"/>
      <c r="H309" s="27" t="s">
        <v>288</v>
      </c>
      <c r="I309" s="93" t="s">
        <v>287</v>
      </c>
      <c r="J309" s="16" t="s">
        <v>337</v>
      </c>
      <c r="K309" s="96">
        <v>0.8</v>
      </c>
      <c r="L309" s="104">
        <f>VLOOKUP(B309,QualitativeNotes!B:C,2,FALSE)</f>
        <v>0</v>
      </c>
      <c r="M309" s="27"/>
      <c r="N309" s="27" t="s">
        <v>288</v>
      </c>
      <c r="O309" s="93" t="s">
        <v>287</v>
      </c>
      <c r="P309" s="16" t="s">
        <v>337</v>
      </c>
      <c r="Q309" s="96">
        <v>0.8</v>
      </c>
      <c r="R309" s="104">
        <f>VLOOKUP($B309,QualitativeNotes!B:C,2,FALSE)</f>
        <v>0</v>
      </c>
      <c r="S309" s="27"/>
      <c r="T309" s="27" t="s">
        <v>288</v>
      </c>
      <c r="U309" s="93" t="s">
        <v>287</v>
      </c>
      <c r="V309" s="16" t="s">
        <v>337</v>
      </c>
      <c r="W309" s="96">
        <v>0.8</v>
      </c>
      <c r="X309" s="104">
        <f>VLOOKUP($B309,QualitativeNotes!B:C,2,FALSE)</f>
        <v>0</v>
      </c>
    </row>
    <row r="310" spans="1:24" ht="72.5" x14ac:dyDescent="0.35">
      <c r="A310" s="112">
        <v>43921</v>
      </c>
      <c r="B310" s="113" t="s">
        <v>551</v>
      </c>
      <c r="C310" s="114" t="s">
        <v>232</v>
      </c>
      <c r="D310" s="114" t="s">
        <v>233</v>
      </c>
      <c r="E310" s="114" t="s">
        <v>64</v>
      </c>
      <c r="F310" s="27" t="s">
        <v>668</v>
      </c>
      <c r="G310" s="27"/>
      <c r="H310" s="27" t="s">
        <v>288</v>
      </c>
      <c r="I310" s="93" t="s">
        <v>287</v>
      </c>
      <c r="J310" s="16" t="s">
        <v>336</v>
      </c>
      <c r="K310" s="96">
        <v>0.8</v>
      </c>
      <c r="L310" s="104">
        <f>VLOOKUP(B310,QualitativeNotes!B:C,2,FALSE)</f>
        <v>0</v>
      </c>
      <c r="M310" s="27"/>
      <c r="N310" s="27" t="s">
        <v>288</v>
      </c>
      <c r="O310" s="93" t="s">
        <v>287</v>
      </c>
      <c r="P310" s="16" t="s">
        <v>336</v>
      </c>
      <c r="Q310" s="96">
        <v>0.8</v>
      </c>
      <c r="R310" s="104">
        <f>VLOOKUP($B310,QualitativeNotes!B:C,2,FALSE)</f>
        <v>0</v>
      </c>
      <c r="S310" s="27"/>
      <c r="T310" s="27" t="s">
        <v>288</v>
      </c>
      <c r="U310" s="93" t="s">
        <v>287</v>
      </c>
      <c r="V310" s="16" t="s">
        <v>336</v>
      </c>
      <c r="W310" s="96">
        <v>0.8</v>
      </c>
      <c r="X310" s="104">
        <f>VLOOKUP($B310,QualitativeNotes!B:C,2,FALSE)</f>
        <v>0</v>
      </c>
    </row>
    <row r="311" spans="1:24" ht="72.5" x14ac:dyDescent="0.35">
      <c r="A311" s="112">
        <v>43921</v>
      </c>
      <c r="B311" s="113" t="s">
        <v>552</v>
      </c>
      <c r="C311" s="114" t="s">
        <v>232</v>
      </c>
      <c r="D311" s="114" t="s">
        <v>234</v>
      </c>
      <c r="E311" s="114" t="s">
        <v>64</v>
      </c>
      <c r="F311" s="27" t="s">
        <v>668</v>
      </c>
      <c r="G311" s="27"/>
      <c r="H311" s="27" t="s">
        <v>288</v>
      </c>
      <c r="I311" s="93" t="s">
        <v>287</v>
      </c>
      <c r="J311" s="16" t="s">
        <v>337</v>
      </c>
      <c r="K311" s="96">
        <v>0.8</v>
      </c>
      <c r="L311" s="104" t="str">
        <f>VLOOKUP(B311,QualitativeNotes!B:C,2,FALSE)</f>
        <v>Margin add-ons are not included in the disclosure item.</v>
      </c>
      <c r="M311" s="27"/>
      <c r="N311" s="27" t="s">
        <v>288</v>
      </c>
      <c r="O311" s="93" t="s">
        <v>287</v>
      </c>
      <c r="P311" s="16" t="s">
        <v>337</v>
      </c>
      <c r="Q311" s="96">
        <v>0.8</v>
      </c>
      <c r="R311" s="104" t="str">
        <f>VLOOKUP($B311,QualitativeNotes!B:C,2,FALSE)</f>
        <v>Margin add-ons are not included in the disclosure item.</v>
      </c>
      <c r="S311" s="27"/>
      <c r="T311" s="27" t="s">
        <v>288</v>
      </c>
      <c r="U311" s="93" t="s">
        <v>287</v>
      </c>
      <c r="V311" s="16" t="s">
        <v>337</v>
      </c>
      <c r="W311" s="96">
        <v>0.8</v>
      </c>
      <c r="X311" s="104" t="str">
        <f>VLOOKUP($B311,QualitativeNotes!B:C,2,FALSE)</f>
        <v>Margin add-ons are not included in the disclosure item.</v>
      </c>
    </row>
    <row r="312" spans="1:24" ht="72.5" x14ac:dyDescent="0.35">
      <c r="A312" s="112">
        <v>43921</v>
      </c>
      <c r="B312" s="113" t="s">
        <v>552</v>
      </c>
      <c r="C312" s="114" t="s">
        <v>232</v>
      </c>
      <c r="D312" s="114" t="s">
        <v>234</v>
      </c>
      <c r="E312" s="114" t="s">
        <v>64</v>
      </c>
      <c r="F312" s="27" t="s">
        <v>668</v>
      </c>
      <c r="G312" s="27"/>
      <c r="H312" s="27" t="s">
        <v>288</v>
      </c>
      <c r="I312" s="93" t="s">
        <v>287</v>
      </c>
      <c r="J312" s="16" t="s">
        <v>336</v>
      </c>
      <c r="K312" s="96">
        <v>0.8</v>
      </c>
      <c r="L312" s="104" t="str">
        <f>VLOOKUP(B312,QualitativeNotes!B:C,2,FALSE)</f>
        <v>Margin add-ons are not included in the disclosure item.</v>
      </c>
      <c r="M312" s="27"/>
      <c r="N312" s="27" t="s">
        <v>288</v>
      </c>
      <c r="O312" s="93" t="s">
        <v>287</v>
      </c>
      <c r="P312" s="16" t="s">
        <v>336</v>
      </c>
      <c r="Q312" s="96">
        <v>0.8</v>
      </c>
      <c r="R312" s="104" t="str">
        <f>VLOOKUP($B312,QualitativeNotes!B:C,2,FALSE)</f>
        <v>Margin add-ons are not included in the disclosure item.</v>
      </c>
      <c r="S312" s="27"/>
      <c r="T312" s="27" t="s">
        <v>288</v>
      </c>
      <c r="U312" s="93" t="s">
        <v>287</v>
      </c>
      <c r="V312" s="16" t="s">
        <v>336</v>
      </c>
      <c r="W312" s="96">
        <v>0.8</v>
      </c>
      <c r="X312" s="104" t="str">
        <f>VLOOKUP($B312,QualitativeNotes!B:C,2,FALSE)</f>
        <v>Margin add-ons are not included in the disclosure item.</v>
      </c>
    </row>
    <row r="313" spans="1:24" ht="58" x14ac:dyDescent="0.35">
      <c r="A313" s="112">
        <v>43921</v>
      </c>
      <c r="B313" s="113" t="s">
        <v>553</v>
      </c>
      <c r="C313" s="114" t="s">
        <v>232</v>
      </c>
      <c r="D313" s="114" t="s">
        <v>235</v>
      </c>
      <c r="E313" s="114" t="s">
        <v>64</v>
      </c>
      <c r="F313" s="27" t="s">
        <v>668</v>
      </c>
      <c r="G313" s="27"/>
      <c r="H313" s="27" t="s">
        <v>288</v>
      </c>
      <c r="I313" s="93" t="s">
        <v>287</v>
      </c>
      <c r="J313" s="16" t="s">
        <v>337</v>
      </c>
      <c r="K313" s="96">
        <v>0.8</v>
      </c>
      <c r="L313" s="104" t="str">
        <f>VLOOKUP(B313,QualitativeNotes!B:C,2,FALSE)</f>
        <v>Margin add-ons are not included in the disclosure item.</v>
      </c>
      <c r="M313" s="27"/>
      <c r="N313" s="27" t="s">
        <v>288</v>
      </c>
      <c r="O313" s="93" t="s">
        <v>287</v>
      </c>
      <c r="P313" s="16" t="s">
        <v>337</v>
      </c>
      <c r="Q313" s="96">
        <v>0.8</v>
      </c>
      <c r="R313" s="104" t="str">
        <f>VLOOKUP($B313,QualitativeNotes!B:C,2,FALSE)</f>
        <v>Margin add-ons are not included in the disclosure item.</v>
      </c>
      <c r="S313" s="27"/>
      <c r="T313" s="27" t="s">
        <v>288</v>
      </c>
      <c r="U313" s="93" t="s">
        <v>287</v>
      </c>
      <c r="V313" s="16" t="s">
        <v>337</v>
      </c>
      <c r="W313" s="96">
        <v>0.8</v>
      </c>
      <c r="X313" s="104" t="str">
        <f>VLOOKUP($B313,QualitativeNotes!B:C,2,FALSE)</f>
        <v>Margin add-ons are not included in the disclosure item.</v>
      </c>
    </row>
    <row r="314" spans="1:24" ht="58" x14ac:dyDescent="0.35">
      <c r="A314" s="112">
        <v>43921</v>
      </c>
      <c r="B314" s="113" t="s">
        <v>553</v>
      </c>
      <c r="C314" s="114" t="s">
        <v>232</v>
      </c>
      <c r="D314" s="114" t="s">
        <v>235</v>
      </c>
      <c r="E314" s="114" t="s">
        <v>64</v>
      </c>
      <c r="F314" s="27" t="s">
        <v>668</v>
      </c>
      <c r="G314" s="27"/>
      <c r="H314" s="27" t="s">
        <v>288</v>
      </c>
      <c r="I314" s="93" t="s">
        <v>287</v>
      </c>
      <c r="J314" s="16" t="s">
        <v>336</v>
      </c>
      <c r="K314" s="96">
        <v>0.8</v>
      </c>
      <c r="L314" s="104" t="str">
        <f>VLOOKUP(B314,QualitativeNotes!B:C,2,FALSE)</f>
        <v>Margin add-ons are not included in the disclosure item.</v>
      </c>
      <c r="M314" s="27"/>
      <c r="N314" s="27" t="s">
        <v>288</v>
      </c>
      <c r="O314" s="93" t="s">
        <v>287</v>
      </c>
      <c r="P314" s="16" t="s">
        <v>336</v>
      </c>
      <c r="Q314" s="96">
        <v>0.8</v>
      </c>
      <c r="R314" s="104" t="str">
        <f>VLOOKUP($B314,QualitativeNotes!B:C,2,FALSE)</f>
        <v>Margin add-ons are not included in the disclosure item.</v>
      </c>
      <c r="S314" s="27"/>
      <c r="T314" s="27" t="s">
        <v>288</v>
      </c>
      <c r="U314" s="93" t="s">
        <v>287</v>
      </c>
      <c r="V314" s="16" t="s">
        <v>336</v>
      </c>
      <c r="W314" s="96">
        <v>0.8</v>
      </c>
      <c r="X314" s="104" t="str">
        <f>VLOOKUP($B314,QualitativeNotes!B:C,2,FALSE)</f>
        <v>Margin add-ons are not included in the disclosure item.</v>
      </c>
    </row>
    <row r="315" spans="1:24" ht="58" x14ac:dyDescent="0.35">
      <c r="A315" s="112">
        <v>43921</v>
      </c>
      <c r="B315" s="113" t="s">
        <v>483</v>
      </c>
      <c r="C315" s="114" t="s">
        <v>236</v>
      </c>
      <c r="D315" s="114" t="s">
        <v>237</v>
      </c>
      <c r="E315" s="114" t="s">
        <v>64</v>
      </c>
      <c r="F315" s="27" t="s">
        <v>668</v>
      </c>
      <c r="G315" s="27"/>
      <c r="H315" s="27" t="s">
        <v>288</v>
      </c>
      <c r="I315" s="93" t="s">
        <v>287</v>
      </c>
      <c r="J315" s="16"/>
      <c r="K315" s="96">
        <v>0.33329999999999999</v>
      </c>
      <c r="L315" s="104">
        <f>VLOOKUP(B315,QualitativeNotes!B:C,2,FALSE)</f>
        <v>0</v>
      </c>
      <c r="M315" s="27"/>
      <c r="N315" s="27" t="s">
        <v>288</v>
      </c>
      <c r="O315" s="93" t="s">
        <v>287</v>
      </c>
      <c r="P315" s="16"/>
      <c r="Q315" s="96">
        <v>0.33329999999999999</v>
      </c>
      <c r="R315" s="104">
        <f>VLOOKUP($B315,QualitativeNotes!B:C,2,FALSE)</f>
        <v>0</v>
      </c>
      <c r="S315" s="27"/>
      <c r="T315" s="27" t="s">
        <v>288</v>
      </c>
      <c r="U315" s="93" t="s">
        <v>287</v>
      </c>
      <c r="V315" s="16"/>
      <c r="W315" s="96">
        <v>0.33329999999999999</v>
      </c>
      <c r="X315" s="104">
        <f>VLOOKUP($B315,QualitativeNotes!B:C,2,FALSE)</f>
        <v>0</v>
      </c>
    </row>
    <row r="316" spans="1:24" ht="58" x14ac:dyDescent="0.35">
      <c r="A316" s="112">
        <v>43921</v>
      </c>
      <c r="B316" s="113" t="s">
        <v>484</v>
      </c>
      <c r="C316" s="114" t="s">
        <v>236</v>
      </c>
      <c r="D316" s="114" t="s">
        <v>238</v>
      </c>
      <c r="E316" s="114" t="s">
        <v>64</v>
      </c>
      <c r="F316" s="27" t="s">
        <v>668</v>
      </c>
      <c r="G316" s="27"/>
      <c r="H316" s="27" t="s">
        <v>288</v>
      </c>
      <c r="I316" s="93" t="s">
        <v>287</v>
      </c>
      <c r="J316" s="16"/>
      <c r="K316" s="96">
        <v>0.33329999999999999</v>
      </c>
      <c r="L316" s="104">
        <f>VLOOKUP(B316,QualitativeNotes!B:C,2,FALSE)</f>
        <v>0</v>
      </c>
      <c r="M316" s="27"/>
      <c r="N316" s="27" t="s">
        <v>288</v>
      </c>
      <c r="O316" s="93" t="s">
        <v>287</v>
      </c>
      <c r="P316" s="16"/>
      <c r="Q316" s="96">
        <v>0.33329999999999999</v>
      </c>
      <c r="R316" s="104">
        <f>VLOOKUP($B316,QualitativeNotes!B:C,2,FALSE)</f>
        <v>0</v>
      </c>
      <c r="S316" s="27"/>
      <c r="T316" s="27" t="s">
        <v>288</v>
      </c>
      <c r="U316" s="93" t="s">
        <v>287</v>
      </c>
      <c r="V316" s="16"/>
      <c r="W316" s="96">
        <v>0.33329999999999999</v>
      </c>
      <c r="X316" s="104">
        <f>VLOOKUP($B316,QualitativeNotes!B:C,2,FALSE)</f>
        <v>0</v>
      </c>
    </row>
    <row r="317" spans="1:24" ht="58" x14ac:dyDescent="0.35">
      <c r="A317" s="112">
        <v>43921</v>
      </c>
      <c r="B317" s="113" t="s">
        <v>485</v>
      </c>
      <c r="C317" s="114" t="s">
        <v>236</v>
      </c>
      <c r="D317" s="114" t="s">
        <v>239</v>
      </c>
      <c r="E317" s="114" t="s">
        <v>64</v>
      </c>
      <c r="F317" s="27" t="s">
        <v>668</v>
      </c>
      <c r="G317" s="27"/>
      <c r="H317" s="27" t="s">
        <v>288</v>
      </c>
      <c r="I317" s="93" t="s">
        <v>287</v>
      </c>
      <c r="J317" s="16"/>
      <c r="K317" s="96">
        <v>0.33329999999999999</v>
      </c>
      <c r="L317" s="104">
        <f>VLOOKUP(B317,QualitativeNotes!B:C,2,FALSE)</f>
        <v>0</v>
      </c>
      <c r="M317" s="27"/>
      <c r="N317" s="27" t="s">
        <v>288</v>
      </c>
      <c r="O317" s="93" t="s">
        <v>287</v>
      </c>
      <c r="P317" s="16"/>
      <c r="Q317" s="96">
        <v>0.33329999999999999</v>
      </c>
      <c r="R317" s="104">
        <f>VLOOKUP($B317,QualitativeNotes!B:C,2,FALSE)</f>
        <v>0</v>
      </c>
      <c r="S317" s="27"/>
      <c r="T317" s="27" t="s">
        <v>288</v>
      </c>
      <c r="U317" s="93" t="s">
        <v>287</v>
      </c>
      <c r="V317" s="16"/>
      <c r="W317" s="96">
        <v>0.33329999999999999</v>
      </c>
      <c r="X317" s="104">
        <f>VLOOKUP($B317,QualitativeNotes!B:C,2,FALSE)</f>
        <v>0</v>
      </c>
    </row>
    <row r="318" spans="1:24" ht="43.5" x14ac:dyDescent="0.35">
      <c r="A318" s="112">
        <v>43921</v>
      </c>
      <c r="B318" s="113" t="s">
        <v>486</v>
      </c>
      <c r="C318" s="114" t="s">
        <v>240</v>
      </c>
      <c r="D318" s="114" t="s">
        <v>241</v>
      </c>
      <c r="E318" s="114" t="s">
        <v>45</v>
      </c>
      <c r="F318" s="27" t="s">
        <v>668</v>
      </c>
      <c r="G318" s="27"/>
      <c r="H318" s="27" t="s">
        <v>288</v>
      </c>
      <c r="I318" s="93" t="s">
        <v>287</v>
      </c>
      <c r="J318" s="16"/>
      <c r="K318" s="95">
        <v>5</v>
      </c>
      <c r="L318" s="104">
        <f>VLOOKUP(B318,QualitativeNotes!B:C,2,FALSE)</f>
        <v>0</v>
      </c>
      <c r="M318" s="27"/>
      <c r="N318" s="27" t="s">
        <v>288</v>
      </c>
      <c r="O318" s="93" t="s">
        <v>287</v>
      </c>
      <c r="P318" s="16"/>
      <c r="Q318" s="95">
        <v>5</v>
      </c>
      <c r="R318" s="104">
        <f>VLOOKUP($B318,QualitativeNotes!B:C,2,FALSE)</f>
        <v>0</v>
      </c>
      <c r="S318" s="27"/>
      <c r="T318" s="27" t="s">
        <v>288</v>
      </c>
      <c r="U318" s="93" t="s">
        <v>287</v>
      </c>
      <c r="V318" s="16"/>
      <c r="W318" s="95">
        <v>5</v>
      </c>
      <c r="X318" s="104">
        <f>VLOOKUP($B318,QualitativeNotes!B:C,2,FALSE)</f>
        <v>0</v>
      </c>
    </row>
    <row r="319" spans="1:24" ht="43.5" x14ac:dyDescent="0.35">
      <c r="A319" s="112">
        <v>43921</v>
      </c>
      <c r="B319" s="113" t="s">
        <v>487</v>
      </c>
      <c r="C319" s="114" t="s">
        <v>240</v>
      </c>
      <c r="D319" s="114" t="s">
        <v>242</v>
      </c>
      <c r="E319" s="114" t="s">
        <v>45</v>
      </c>
      <c r="F319" s="27" t="s">
        <v>668</v>
      </c>
      <c r="G319" s="27"/>
      <c r="H319" s="27" t="s">
        <v>288</v>
      </c>
      <c r="I319" s="93" t="s">
        <v>287</v>
      </c>
      <c r="J319" s="16"/>
      <c r="K319" s="95">
        <v>5</v>
      </c>
      <c r="L319" s="104">
        <f>VLOOKUP(B319,QualitativeNotes!B:C,2,FALSE)</f>
        <v>0</v>
      </c>
      <c r="M319" s="27"/>
      <c r="N319" s="27" t="s">
        <v>288</v>
      </c>
      <c r="O319" s="93" t="s">
        <v>287</v>
      </c>
      <c r="P319" s="16"/>
      <c r="Q319" s="95">
        <v>5</v>
      </c>
      <c r="R319" s="104">
        <f>VLOOKUP($B319,QualitativeNotes!B:C,2,FALSE)</f>
        <v>0</v>
      </c>
      <c r="S319" s="27"/>
      <c r="T319" s="27" t="s">
        <v>288</v>
      </c>
      <c r="U319" s="93" t="s">
        <v>287</v>
      </c>
      <c r="V319" s="16"/>
      <c r="W319" s="95">
        <v>5</v>
      </c>
      <c r="X319" s="104">
        <f>VLOOKUP($B319,QualitativeNotes!B:C,2,FALSE)</f>
        <v>0</v>
      </c>
    </row>
    <row r="320" spans="1:24" ht="43.5" x14ac:dyDescent="0.35">
      <c r="A320" s="112">
        <v>43921</v>
      </c>
      <c r="B320" s="113" t="s">
        <v>488</v>
      </c>
      <c r="C320" s="114" t="s">
        <v>240</v>
      </c>
      <c r="D320" s="114" t="s">
        <v>243</v>
      </c>
      <c r="E320" s="114" t="s">
        <v>64</v>
      </c>
      <c r="F320" s="27" t="s">
        <v>668</v>
      </c>
      <c r="G320" s="27"/>
      <c r="H320" s="27" t="s">
        <v>288</v>
      </c>
      <c r="I320" s="93" t="s">
        <v>287</v>
      </c>
      <c r="J320" s="16"/>
      <c r="K320" s="96">
        <v>0.33329999999999999</v>
      </c>
      <c r="L320" s="104">
        <f>VLOOKUP(B320,QualitativeNotes!B:C,2,FALSE)</f>
        <v>0</v>
      </c>
      <c r="M320" s="27"/>
      <c r="N320" s="27" t="s">
        <v>288</v>
      </c>
      <c r="O320" s="93" t="s">
        <v>287</v>
      </c>
      <c r="P320" s="16"/>
      <c r="Q320" s="96">
        <v>0.33329999999999999</v>
      </c>
      <c r="R320" s="104">
        <f>VLOOKUP($B320,QualitativeNotes!B:C,2,FALSE)</f>
        <v>0</v>
      </c>
      <c r="S320" s="27"/>
      <c r="T320" s="27" t="s">
        <v>288</v>
      </c>
      <c r="U320" s="93" t="s">
        <v>287</v>
      </c>
      <c r="V320" s="16"/>
      <c r="W320" s="96">
        <v>0.33329999999999999</v>
      </c>
      <c r="X320" s="104">
        <f>VLOOKUP($B320,QualitativeNotes!B:C,2,FALSE)</f>
        <v>0</v>
      </c>
    </row>
    <row r="321" spans="1:24" ht="43.5" x14ac:dyDescent="0.35">
      <c r="A321" s="112">
        <v>43921</v>
      </c>
      <c r="B321" s="113" t="s">
        <v>489</v>
      </c>
      <c r="C321" s="114" t="s">
        <v>240</v>
      </c>
      <c r="D321" s="114" t="s">
        <v>244</v>
      </c>
      <c r="E321" s="114" t="s">
        <v>64</v>
      </c>
      <c r="F321" s="27" t="s">
        <v>668</v>
      </c>
      <c r="G321" s="27"/>
      <c r="H321" s="27" t="s">
        <v>288</v>
      </c>
      <c r="I321" s="93" t="s">
        <v>287</v>
      </c>
      <c r="J321" s="16"/>
      <c r="K321" s="96">
        <v>0.33329999999999999</v>
      </c>
      <c r="L321" s="104">
        <f>VLOOKUP(B321,QualitativeNotes!B:C,2,FALSE)</f>
        <v>0</v>
      </c>
      <c r="M321" s="27"/>
      <c r="N321" s="27" t="s">
        <v>288</v>
      </c>
      <c r="O321" s="93" t="s">
        <v>287</v>
      </c>
      <c r="P321" s="16"/>
      <c r="Q321" s="96">
        <v>0.33329999999999999</v>
      </c>
      <c r="R321" s="104">
        <f>VLOOKUP($B321,QualitativeNotes!B:C,2,FALSE)</f>
        <v>0</v>
      </c>
      <c r="S321" s="27"/>
      <c r="T321" s="27" t="s">
        <v>288</v>
      </c>
      <c r="U321" s="93" t="s">
        <v>287</v>
      </c>
      <c r="V321" s="16"/>
      <c r="W321" s="96">
        <v>0.33329999999999999</v>
      </c>
      <c r="X321" s="104">
        <f>VLOOKUP($B321,QualitativeNotes!B:C,2,FALSE)</f>
        <v>0</v>
      </c>
    </row>
    <row r="322" spans="1:24" ht="43.5" x14ac:dyDescent="0.35">
      <c r="A322" s="112">
        <v>43921</v>
      </c>
      <c r="B322" s="113" t="s">
        <v>490</v>
      </c>
      <c r="C322" s="114" t="s">
        <v>240</v>
      </c>
      <c r="D322" s="114" t="s">
        <v>245</v>
      </c>
      <c r="E322" s="114" t="s">
        <v>64</v>
      </c>
      <c r="F322" s="27" t="s">
        <v>668</v>
      </c>
      <c r="G322" s="27"/>
      <c r="H322" s="27" t="s">
        <v>288</v>
      </c>
      <c r="I322" s="93" t="s">
        <v>287</v>
      </c>
      <c r="J322" s="16"/>
      <c r="K322" s="96">
        <v>0.33329999999999999</v>
      </c>
      <c r="L322" s="104">
        <f>VLOOKUP(B322,QualitativeNotes!B:C,2,FALSE)</f>
        <v>0</v>
      </c>
      <c r="M322" s="27"/>
      <c r="N322" s="27" t="s">
        <v>288</v>
      </c>
      <c r="O322" s="93" t="s">
        <v>287</v>
      </c>
      <c r="P322" s="16"/>
      <c r="Q322" s="96">
        <v>0.33329999999999999</v>
      </c>
      <c r="R322" s="104">
        <f>VLOOKUP($B322,QualitativeNotes!B:C,2,FALSE)</f>
        <v>0</v>
      </c>
      <c r="S322" s="27"/>
      <c r="T322" s="27" t="s">
        <v>288</v>
      </c>
      <c r="U322" s="93" t="s">
        <v>287</v>
      </c>
      <c r="V322" s="16"/>
      <c r="W322" s="96">
        <v>0.33329999999999999</v>
      </c>
      <c r="X322" s="104">
        <f>VLOOKUP($B322,QualitativeNotes!B:C,2,FALSE)</f>
        <v>0</v>
      </c>
    </row>
    <row r="323" spans="1:24" ht="43.5" x14ac:dyDescent="0.35">
      <c r="A323" s="112">
        <v>43921</v>
      </c>
      <c r="B323" s="113" t="s">
        <v>491</v>
      </c>
      <c r="C323" s="114" t="s">
        <v>240</v>
      </c>
      <c r="D323" s="114" t="s">
        <v>246</v>
      </c>
      <c r="E323" s="114" t="s">
        <v>64</v>
      </c>
      <c r="F323" s="27" t="s">
        <v>668</v>
      </c>
      <c r="G323" s="27"/>
      <c r="H323" s="27" t="s">
        <v>288</v>
      </c>
      <c r="I323" s="93" t="s">
        <v>287</v>
      </c>
      <c r="J323" s="16"/>
      <c r="K323" s="96">
        <v>0.33329999999999999</v>
      </c>
      <c r="L323" s="104">
        <f>VLOOKUP(B323,QualitativeNotes!B:C,2,FALSE)</f>
        <v>0</v>
      </c>
      <c r="M323" s="27"/>
      <c r="N323" s="27" t="s">
        <v>288</v>
      </c>
      <c r="O323" s="93" t="s">
        <v>287</v>
      </c>
      <c r="P323" s="16"/>
      <c r="Q323" s="96">
        <v>0.33329999999999999</v>
      </c>
      <c r="R323" s="104">
        <f>VLOOKUP($B323,QualitativeNotes!B:C,2,FALSE)</f>
        <v>0</v>
      </c>
      <c r="S323" s="27"/>
      <c r="T323" s="27" t="s">
        <v>288</v>
      </c>
      <c r="U323" s="93" t="s">
        <v>287</v>
      </c>
      <c r="V323" s="16"/>
      <c r="W323" s="96">
        <v>0.33329999999999999</v>
      </c>
      <c r="X323" s="104">
        <f>VLOOKUP($B323,QualitativeNotes!B:C,2,FALSE)</f>
        <v>0</v>
      </c>
    </row>
    <row r="324" spans="1:24" ht="29" x14ac:dyDescent="0.35">
      <c r="A324" s="112">
        <v>43921</v>
      </c>
      <c r="B324" s="113" t="s">
        <v>554</v>
      </c>
      <c r="C324" s="114" t="s">
        <v>247</v>
      </c>
      <c r="D324" s="114" t="s">
        <v>248</v>
      </c>
      <c r="E324" s="114" t="s">
        <v>64</v>
      </c>
      <c r="F324" s="27" t="s">
        <v>668</v>
      </c>
      <c r="G324" s="27"/>
      <c r="H324" s="27" t="s">
        <v>288</v>
      </c>
      <c r="I324" s="27"/>
      <c r="J324" s="16"/>
      <c r="K324" s="96">
        <v>0.85</v>
      </c>
      <c r="L324" s="104">
        <f>VLOOKUP(B324,QualitativeNotes!B:C,2,FALSE)</f>
        <v>0</v>
      </c>
      <c r="M324" s="27"/>
      <c r="N324" s="27" t="s">
        <v>288</v>
      </c>
      <c r="O324" s="27"/>
      <c r="P324" s="16"/>
      <c r="Q324" s="96">
        <v>0.85</v>
      </c>
      <c r="R324" s="104">
        <f>VLOOKUP($B324,QualitativeNotes!B:C,2,FALSE)</f>
        <v>0</v>
      </c>
      <c r="S324" s="27"/>
      <c r="T324" s="27" t="s">
        <v>288</v>
      </c>
      <c r="U324" s="27"/>
      <c r="V324" s="16"/>
      <c r="W324" s="96">
        <v>0.85</v>
      </c>
      <c r="X324" s="104">
        <f>VLOOKUP($B324,QualitativeNotes!B:C,2,FALSE)</f>
        <v>0</v>
      </c>
    </row>
    <row r="325" spans="1:24" ht="58" x14ac:dyDescent="0.35">
      <c r="A325" s="112">
        <v>43921</v>
      </c>
      <c r="B325" s="113" t="s">
        <v>555</v>
      </c>
      <c r="C325" s="114" t="s">
        <v>251</v>
      </c>
      <c r="D325" s="114" t="s">
        <v>252</v>
      </c>
      <c r="E325" s="114" t="s">
        <v>9</v>
      </c>
      <c r="F325" s="27" t="s">
        <v>668</v>
      </c>
      <c r="G325" s="27"/>
      <c r="H325" s="27" t="s">
        <v>288</v>
      </c>
      <c r="I325" s="27"/>
      <c r="J325" s="16"/>
      <c r="K325" s="94">
        <v>100000</v>
      </c>
      <c r="L325" s="104">
        <f>VLOOKUP(B325,QualitativeNotes!B:C,2,FALSE)</f>
        <v>0</v>
      </c>
      <c r="M325" s="27"/>
      <c r="N325" s="27" t="s">
        <v>288</v>
      </c>
      <c r="O325" s="27"/>
      <c r="P325" s="16"/>
      <c r="Q325" s="94">
        <v>100000</v>
      </c>
      <c r="R325" s="104">
        <f>VLOOKUP($B325,QualitativeNotes!B:C,2,FALSE)</f>
        <v>0</v>
      </c>
      <c r="S325" s="27"/>
      <c r="T325" s="27" t="s">
        <v>288</v>
      </c>
      <c r="U325" s="27"/>
      <c r="V325" s="16"/>
      <c r="W325" s="94">
        <v>100000</v>
      </c>
      <c r="X325" s="104">
        <f>VLOOKUP($B325,QualitativeNotes!B:C,2,FALSE)</f>
        <v>0</v>
      </c>
    </row>
    <row r="326" spans="1:24" ht="58" x14ac:dyDescent="0.35">
      <c r="A326" s="112">
        <v>43921</v>
      </c>
      <c r="B326" s="113" t="s">
        <v>567</v>
      </c>
      <c r="C326" s="114" t="s">
        <v>704</v>
      </c>
      <c r="D326" s="114" t="s">
        <v>254</v>
      </c>
      <c r="E326" s="114" t="s">
        <v>9</v>
      </c>
      <c r="F326" s="27" t="s">
        <v>668</v>
      </c>
      <c r="G326" s="27"/>
      <c r="H326" s="27" t="s">
        <v>288</v>
      </c>
      <c r="I326" s="27"/>
      <c r="J326" s="16" t="s">
        <v>310</v>
      </c>
      <c r="K326" s="94">
        <v>100000</v>
      </c>
      <c r="L326" s="104">
        <f>VLOOKUP(B326,QualitativeNotes!B:C,2,FALSE)</f>
        <v>0</v>
      </c>
      <c r="M326" s="27"/>
      <c r="N326" s="27" t="s">
        <v>288</v>
      </c>
      <c r="O326" s="27"/>
      <c r="P326" s="16"/>
      <c r="Q326" s="94">
        <v>100000</v>
      </c>
      <c r="R326" s="104">
        <f>VLOOKUP($B326,QualitativeNotes!B:C,2,FALSE)</f>
        <v>0</v>
      </c>
      <c r="S326" s="27"/>
      <c r="T326" s="27" t="s">
        <v>288</v>
      </c>
      <c r="U326" s="27"/>
      <c r="V326" s="16"/>
      <c r="W326" s="94">
        <v>100000</v>
      </c>
      <c r="X326" s="104">
        <f>VLOOKUP($B326,QualitativeNotes!B:C,2,FALSE)</f>
        <v>0</v>
      </c>
    </row>
    <row r="327" spans="1:24" ht="58" x14ac:dyDescent="0.35">
      <c r="A327" s="112">
        <v>43921</v>
      </c>
      <c r="B327" s="113" t="s">
        <v>567</v>
      </c>
      <c r="C327" s="114" t="s">
        <v>705</v>
      </c>
      <c r="D327" s="114" t="s">
        <v>254</v>
      </c>
      <c r="E327" s="114" t="s">
        <v>9</v>
      </c>
      <c r="F327" s="27" t="s">
        <v>668</v>
      </c>
      <c r="G327" s="27"/>
      <c r="H327" s="27" t="s">
        <v>288</v>
      </c>
      <c r="I327" s="27"/>
      <c r="J327" s="16" t="s">
        <v>311</v>
      </c>
      <c r="K327" s="94">
        <v>100000</v>
      </c>
      <c r="L327" s="104">
        <f>VLOOKUP(B327,QualitativeNotes!B:C,2,FALSE)</f>
        <v>0</v>
      </c>
      <c r="M327" s="27"/>
      <c r="N327" s="27" t="s">
        <v>288</v>
      </c>
      <c r="O327" s="27"/>
      <c r="P327" s="16"/>
      <c r="Q327" s="94">
        <v>100000</v>
      </c>
      <c r="R327" s="104">
        <f>VLOOKUP($B327,QualitativeNotes!B:C,2,FALSE)</f>
        <v>0</v>
      </c>
      <c r="S327" s="27"/>
      <c r="T327" s="27" t="s">
        <v>288</v>
      </c>
      <c r="U327" s="27"/>
      <c r="V327" s="16"/>
      <c r="W327" s="94">
        <v>100000</v>
      </c>
      <c r="X327" s="104">
        <f>VLOOKUP($B327,QualitativeNotes!B:C,2,FALSE)</f>
        <v>0</v>
      </c>
    </row>
    <row r="328" spans="1:24" ht="87" x14ac:dyDescent="0.35">
      <c r="A328" s="112">
        <v>43921</v>
      </c>
      <c r="B328" s="113" t="s">
        <v>556</v>
      </c>
      <c r="C328" s="114" t="s">
        <v>256</v>
      </c>
      <c r="D328" s="114" t="s">
        <v>257</v>
      </c>
      <c r="E328" s="114" t="s">
        <v>45</v>
      </c>
      <c r="F328" s="27" t="s">
        <v>668</v>
      </c>
      <c r="G328" s="27"/>
      <c r="H328" s="27" t="s">
        <v>288</v>
      </c>
      <c r="I328" s="27"/>
      <c r="J328" s="16"/>
      <c r="K328" s="95">
        <v>10</v>
      </c>
      <c r="L328" s="104">
        <f>VLOOKUP(B328,QualitativeNotes!B:C,2,FALSE)</f>
        <v>0</v>
      </c>
      <c r="M328" s="27"/>
      <c r="N328" s="27" t="s">
        <v>288</v>
      </c>
      <c r="O328" s="27"/>
      <c r="P328" s="16"/>
      <c r="Q328" s="95">
        <v>10</v>
      </c>
      <c r="R328" s="104">
        <f>VLOOKUP($B328,QualitativeNotes!B:C,2,FALSE)</f>
        <v>0</v>
      </c>
      <c r="S328" s="27"/>
      <c r="T328" s="27" t="s">
        <v>288</v>
      </c>
      <c r="U328" s="27"/>
      <c r="V328" s="16"/>
      <c r="W328" s="95">
        <v>10</v>
      </c>
      <c r="X328" s="104">
        <f>VLOOKUP($B328,QualitativeNotes!B:C,2,FALSE)</f>
        <v>0</v>
      </c>
    </row>
    <row r="329" spans="1:24" ht="58" x14ac:dyDescent="0.35">
      <c r="A329" s="112">
        <v>43921</v>
      </c>
      <c r="B329" s="113" t="s">
        <v>557</v>
      </c>
      <c r="C329" s="114" t="s">
        <v>256</v>
      </c>
      <c r="D329" s="114" t="s">
        <v>258</v>
      </c>
      <c r="E329" s="114" t="s">
        <v>43</v>
      </c>
      <c r="F329" s="27" t="s">
        <v>668</v>
      </c>
      <c r="G329" s="27"/>
      <c r="H329" s="27" t="s">
        <v>288</v>
      </c>
      <c r="I329" s="27"/>
      <c r="J329" s="16"/>
      <c r="K329" s="26" t="s">
        <v>352</v>
      </c>
      <c r="L329" s="104">
        <f>VLOOKUP(B329,QualitativeNotes!B:C,2,FALSE)</f>
        <v>0</v>
      </c>
      <c r="M329" s="27"/>
      <c r="N329" s="27" t="s">
        <v>288</v>
      </c>
      <c r="O329" s="27"/>
      <c r="P329" s="16"/>
      <c r="Q329" s="26" t="s">
        <v>352</v>
      </c>
      <c r="R329" s="104">
        <f>VLOOKUP($B329,QualitativeNotes!B:C,2,FALSE)</f>
        <v>0</v>
      </c>
      <c r="S329" s="27"/>
      <c r="T329" s="27" t="s">
        <v>288</v>
      </c>
      <c r="U329" s="27"/>
      <c r="V329" s="16"/>
      <c r="W329" s="26" t="s">
        <v>352</v>
      </c>
      <c r="X329" s="104">
        <f>VLOOKUP($B329,QualitativeNotes!B:C,2,FALSE)</f>
        <v>0</v>
      </c>
    </row>
    <row r="330" spans="1:24" ht="29" x14ac:dyDescent="0.35">
      <c r="A330" s="112">
        <v>43921</v>
      </c>
      <c r="B330" s="113" t="s">
        <v>558</v>
      </c>
      <c r="C330" s="114" t="s">
        <v>256</v>
      </c>
      <c r="D330" s="114" t="s">
        <v>259</v>
      </c>
      <c r="E330" s="114" t="s">
        <v>43</v>
      </c>
      <c r="F330" s="27" t="s">
        <v>668</v>
      </c>
      <c r="G330" s="27"/>
      <c r="H330" s="27" t="s">
        <v>288</v>
      </c>
      <c r="I330" s="27"/>
      <c r="J330" s="16"/>
      <c r="K330" s="26" t="s">
        <v>350</v>
      </c>
      <c r="L330" s="104">
        <f>VLOOKUP(B330,QualitativeNotes!B:C,2,FALSE)</f>
        <v>0</v>
      </c>
      <c r="M330" s="27"/>
      <c r="N330" s="27" t="s">
        <v>288</v>
      </c>
      <c r="O330" s="27"/>
      <c r="P330" s="16"/>
      <c r="Q330" s="26" t="s">
        <v>350</v>
      </c>
      <c r="R330" s="104">
        <f>VLOOKUP($B330,QualitativeNotes!B:C,2,FALSE)</f>
        <v>0</v>
      </c>
      <c r="S330" s="27"/>
      <c r="T330" s="27" t="s">
        <v>288</v>
      </c>
      <c r="U330" s="27"/>
      <c r="V330" s="16"/>
      <c r="W330" s="26" t="s">
        <v>350</v>
      </c>
      <c r="X330" s="104">
        <f>VLOOKUP($B330,QualitativeNotes!B:C,2,FALSE)</f>
        <v>0</v>
      </c>
    </row>
    <row r="331" spans="1:24" ht="43.5" x14ac:dyDescent="0.35">
      <c r="A331" s="112">
        <v>43921</v>
      </c>
      <c r="B331" s="113" t="s">
        <v>559</v>
      </c>
      <c r="C331" s="114" t="s">
        <v>256</v>
      </c>
      <c r="D331" s="114" t="s">
        <v>260</v>
      </c>
      <c r="E331" s="114" t="s">
        <v>45</v>
      </c>
      <c r="F331" s="27" t="s">
        <v>668</v>
      </c>
      <c r="G331" s="27"/>
      <c r="H331" s="27" t="s">
        <v>288</v>
      </c>
      <c r="I331" s="27"/>
      <c r="J331" s="16"/>
      <c r="K331" s="95">
        <v>1000</v>
      </c>
      <c r="L331" s="104">
        <f>VLOOKUP(B331,QualitativeNotes!B:C,2,FALSE)</f>
        <v>0</v>
      </c>
      <c r="M331" s="27"/>
      <c r="N331" s="27" t="s">
        <v>288</v>
      </c>
      <c r="O331" s="27"/>
      <c r="P331" s="16"/>
      <c r="Q331" s="95">
        <v>1001</v>
      </c>
      <c r="R331" s="104">
        <f>VLOOKUP($B331,QualitativeNotes!B:C,2,FALSE)</f>
        <v>0</v>
      </c>
      <c r="S331" s="27"/>
      <c r="T331" s="27" t="s">
        <v>288</v>
      </c>
      <c r="U331" s="27"/>
      <c r="V331" s="16"/>
      <c r="W331" s="95">
        <v>1002</v>
      </c>
      <c r="X331" s="104">
        <f>VLOOKUP($B331,QualitativeNotes!B:C,2,FALSE)</f>
        <v>0</v>
      </c>
    </row>
    <row r="332" spans="1:24" ht="29" x14ac:dyDescent="0.35">
      <c r="A332" s="112">
        <v>43921</v>
      </c>
      <c r="B332" s="113" t="s">
        <v>560</v>
      </c>
      <c r="C332" s="114" t="s">
        <v>256</v>
      </c>
      <c r="D332" s="114" t="s">
        <v>113</v>
      </c>
      <c r="E332" s="114" t="s">
        <v>64</v>
      </c>
      <c r="F332" s="27" t="s">
        <v>668</v>
      </c>
      <c r="G332" s="27"/>
      <c r="H332" s="27" t="s">
        <v>288</v>
      </c>
      <c r="I332" s="27"/>
      <c r="J332" s="16"/>
      <c r="K332" s="96">
        <v>0.99</v>
      </c>
      <c r="L332" s="104">
        <f>VLOOKUP(B332,QualitativeNotes!B:C,2,FALSE)</f>
        <v>0</v>
      </c>
      <c r="M332" s="27"/>
      <c r="N332" s="27" t="s">
        <v>288</v>
      </c>
      <c r="O332" s="27"/>
      <c r="P332" s="16"/>
      <c r="Q332" s="96">
        <v>1.99</v>
      </c>
      <c r="R332" s="104">
        <f>VLOOKUP($B332,QualitativeNotes!B:C,2,FALSE)</f>
        <v>0</v>
      </c>
      <c r="S332" s="27"/>
      <c r="T332" s="27" t="s">
        <v>288</v>
      </c>
      <c r="U332" s="27"/>
      <c r="V332" s="16"/>
      <c r="W332" s="96">
        <v>2.99</v>
      </c>
      <c r="X332" s="104">
        <f>VLOOKUP($B332,QualitativeNotes!B:C,2,FALSE)</f>
        <v>0</v>
      </c>
    </row>
    <row r="333" spans="1:24" ht="58" x14ac:dyDescent="0.35">
      <c r="A333" s="112">
        <v>43921</v>
      </c>
      <c r="B333" s="113" t="s">
        <v>561</v>
      </c>
      <c r="C333" s="114" t="s">
        <v>261</v>
      </c>
      <c r="D333" s="114" t="s">
        <v>262</v>
      </c>
      <c r="E333" s="114" t="s">
        <v>9</v>
      </c>
      <c r="F333" s="27" t="s">
        <v>668</v>
      </c>
      <c r="G333" s="27"/>
      <c r="H333" s="27" t="s">
        <v>288</v>
      </c>
      <c r="I333" s="27"/>
      <c r="J333" s="16"/>
      <c r="K333" s="94">
        <v>100000</v>
      </c>
      <c r="L333" s="104">
        <f>VLOOKUP(B333,QualitativeNotes!B:C,2,FALSE)</f>
        <v>0</v>
      </c>
      <c r="M333" s="27"/>
      <c r="N333" s="27" t="s">
        <v>288</v>
      </c>
      <c r="O333" s="27"/>
      <c r="P333" s="16"/>
      <c r="Q333" s="94">
        <v>100001</v>
      </c>
      <c r="R333" s="104">
        <f>VLOOKUP($B333,QualitativeNotes!B:C,2,FALSE)</f>
        <v>0</v>
      </c>
      <c r="S333" s="27"/>
      <c r="T333" s="27" t="s">
        <v>288</v>
      </c>
      <c r="U333" s="27"/>
      <c r="V333" s="16"/>
      <c r="W333" s="94">
        <v>100002</v>
      </c>
      <c r="X333" s="104">
        <f>VLOOKUP($B333,QualitativeNotes!B:C,2,FALSE)</f>
        <v>0</v>
      </c>
    </row>
    <row r="334" spans="1:24" ht="43.5" x14ac:dyDescent="0.35">
      <c r="A334" s="112">
        <v>43921</v>
      </c>
      <c r="B334" s="113" t="s">
        <v>562</v>
      </c>
      <c r="C334" s="114" t="s">
        <v>261</v>
      </c>
      <c r="D334" s="114" t="s">
        <v>263</v>
      </c>
      <c r="E334" s="114" t="s">
        <v>43</v>
      </c>
      <c r="F334" s="27" t="s">
        <v>668</v>
      </c>
      <c r="G334" s="27"/>
      <c r="H334" s="27" t="s">
        <v>288</v>
      </c>
      <c r="I334" s="27"/>
      <c r="J334" s="16"/>
      <c r="K334" s="26" t="s">
        <v>351</v>
      </c>
      <c r="L334" s="104">
        <f>VLOOKUP(B334,QualitativeNotes!B:C,2,FALSE)</f>
        <v>0</v>
      </c>
      <c r="M334" s="27"/>
      <c r="N334" s="27" t="s">
        <v>288</v>
      </c>
      <c r="O334" s="27"/>
      <c r="P334" s="16"/>
      <c r="Q334" s="26" t="s">
        <v>351</v>
      </c>
      <c r="R334" s="104">
        <f>VLOOKUP($B334,QualitativeNotes!B:C,2,FALSE)</f>
        <v>0</v>
      </c>
      <c r="S334" s="27"/>
      <c r="T334" s="27" t="s">
        <v>288</v>
      </c>
      <c r="U334" s="27"/>
      <c r="V334" s="16"/>
      <c r="W334" s="26" t="s">
        <v>351</v>
      </c>
      <c r="X334" s="104">
        <f>VLOOKUP($B334,QualitativeNotes!B:C,2,FALSE)</f>
        <v>0</v>
      </c>
    </row>
    <row r="335" spans="1:24" ht="58" x14ac:dyDescent="0.35">
      <c r="A335" s="112">
        <v>43921</v>
      </c>
      <c r="B335" s="113" t="s">
        <v>563</v>
      </c>
      <c r="C335" s="114" t="s">
        <v>264</v>
      </c>
      <c r="D335" s="114" t="s">
        <v>265</v>
      </c>
      <c r="E335" s="114" t="s">
        <v>9</v>
      </c>
      <c r="F335" s="27" t="s">
        <v>668</v>
      </c>
      <c r="G335" s="27"/>
      <c r="H335" s="27" t="s">
        <v>288</v>
      </c>
      <c r="I335" s="27"/>
      <c r="J335" s="16"/>
      <c r="K335" s="94">
        <v>100000</v>
      </c>
      <c r="L335" s="104">
        <f>VLOOKUP(B335,QualitativeNotes!B:C,2,FALSE)</f>
        <v>0</v>
      </c>
      <c r="M335" s="27"/>
      <c r="N335" s="27" t="s">
        <v>288</v>
      </c>
      <c r="O335" s="27"/>
      <c r="P335" s="16"/>
      <c r="Q335" s="94">
        <v>100001</v>
      </c>
      <c r="R335" s="104">
        <f>VLOOKUP($B335,QualitativeNotes!B:C,2,FALSE)</f>
        <v>0</v>
      </c>
      <c r="S335" s="27"/>
      <c r="T335" s="27" t="s">
        <v>288</v>
      </c>
      <c r="U335" s="27"/>
      <c r="V335" s="16"/>
      <c r="W335" s="94">
        <v>100002</v>
      </c>
      <c r="X335" s="104">
        <f>VLOOKUP($B335,QualitativeNotes!B:C,2,FALSE)</f>
        <v>0</v>
      </c>
    </row>
    <row r="336" spans="1:24" ht="43.5" x14ac:dyDescent="0.35">
      <c r="A336" s="112">
        <v>43921</v>
      </c>
      <c r="B336" s="113" t="s">
        <v>564</v>
      </c>
      <c r="C336" s="114" t="s">
        <v>264</v>
      </c>
      <c r="D336" s="114" t="s">
        <v>263</v>
      </c>
      <c r="E336" s="114" t="s">
        <v>43</v>
      </c>
      <c r="F336" s="27" t="s">
        <v>668</v>
      </c>
      <c r="G336" s="27"/>
      <c r="H336" s="27" t="s">
        <v>288</v>
      </c>
      <c r="I336" s="27"/>
      <c r="J336" s="16"/>
      <c r="K336" s="26" t="s">
        <v>351</v>
      </c>
      <c r="L336" s="104">
        <f>VLOOKUP(B336,QualitativeNotes!B:C,2,FALSE)</f>
        <v>0</v>
      </c>
      <c r="M336" s="27"/>
      <c r="N336" s="27" t="s">
        <v>288</v>
      </c>
      <c r="O336" s="27"/>
      <c r="P336" s="16"/>
      <c r="Q336" s="26" t="s">
        <v>351</v>
      </c>
      <c r="R336" s="104">
        <f>VLOOKUP($B336,QualitativeNotes!B:C,2,FALSE)</f>
        <v>0</v>
      </c>
      <c r="S336" s="27"/>
      <c r="T336" s="27" t="s">
        <v>288</v>
      </c>
      <c r="U336" s="27"/>
      <c r="V336" s="16"/>
      <c r="W336" s="26" t="s">
        <v>351</v>
      </c>
      <c r="X336" s="104">
        <f>VLOOKUP($B336,QualitativeNotes!B:C,2,FALSE)</f>
        <v>0</v>
      </c>
    </row>
    <row r="337" spans="1:24" ht="43.5" x14ac:dyDescent="0.35">
      <c r="A337" s="112">
        <v>43921</v>
      </c>
      <c r="B337" s="113" t="s">
        <v>565</v>
      </c>
      <c r="C337" s="114" t="s">
        <v>266</v>
      </c>
      <c r="D337" s="114" t="s">
        <v>267</v>
      </c>
      <c r="E337" s="114" t="s">
        <v>64</v>
      </c>
      <c r="F337" s="27" t="s">
        <v>668</v>
      </c>
      <c r="G337" s="27"/>
      <c r="H337" s="27" t="s">
        <v>288</v>
      </c>
      <c r="I337" s="27"/>
      <c r="J337" s="16"/>
      <c r="K337" s="96">
        <v>0.25</v>
      </c>
      <c r="L337" s="104">
        <f>VLOOKUP(B337,QualitativeNotes!B:C,2,FALSE)</f>
        <v>0</v>
      </c>
      <c r="M337" s="27"/>
      <c r="N337" s="27" t="s">
        <v>288</v>
      </c>
      <c r="O337" s="27"/>
      <c r="P337" s="16"/>
      <c r="Q337" s="96">
        <v>0.25</v>
      </c>
      <c r="R337" s="104">
        <f>VLOOKUP($B337,QualitativeNotes!B:C,2,FALSE)</f>
        <v>0</v>
      </c>
      <c r="S337" s="27"/>
      <c r="T337" s="27" t="s">
        <v>288</v>
      </c>
      <c r="U337" s="27"/>
      <c r="V337" s="16"/>
      <c r="W337" s="96">
        <v>0.25</v>
      </c>
      <c r="X337" s="104">
        <f>VLOOKUP($B337,QualitativeNotes!B:C,2,FALSE)</f>
        <v>0</v>
      </c>
    </row>
    <row r="338" spans="1:24" ht="43.5" x14ac:dyDescent="0.35">
      <c r="A338" s="112">
        <v>43921</v>
      </c>
      <c r="B338" s="113" t="s">
        <v>566</v>
      </c>
      <c r="C338" s="114" t="s">
        <v>266</v>
      </c>
      <c r="D338" s="114" t="s">
        <v>268</v>
      </c>
      <c r="E338" s="114" t="s">
        <v>64</v>
      </c>
      <c r="F338" s="27" t="s">
        <v>668</v>
      </c>
      <c r="G338" s="27"/>
      <c r="H338" s="27" t="s">
        <v>288</v>
      </c>
      <c r="I338" s="27"/>
      <c r="J338" s="16"/>
      <c r="K338" s="96">
        <v>0.25</v>
      </c>
      <c r="L338" s="104">
        <f>VLOOKUP(B338,QualitativeNotes!B:C,2,FALSE)</f>
        <v>0</v>
      </c>
      <c r="M338" s="27"/>
      <c r="N338" s="27" t="s">
        <v>288</v>
      </c>
      <c r="O338" s="27"/>
      <c r="P338" s="16"/>
      <c r="Q338" s="96">
        <v>0.25</v>
      </c>
      <c r="R338" s="104">
        <f>VLOOKUP($B338,QualitativeNotes!B:C,2,FALSE)</f>
        <v>0</v>
      </c>
      <c r="S338" s="27"/>
      <c r="T338" s="27" t="s">
        <v>288</v>
      </c>
      <c r="U338" s="27"/>
      <c r="V338" s="16"/>
      <c r="W338" s="96">
        <v>0.25</v>
      </c>
      <c r="X338" s="104">
        <f>VLOOKUP($B338,QualitativeNotes!B:C,2,FALSE)</f>
        <v>0</v>
      </c>
    </row>
    <row r="339" spans="1:24" ht="43.5" x14ac:dyDescent="0.35">
      <c r="A339" s="112">
        <v>43921</v>
      </c>
      <c r="B339" s="113" t="s">
        <v>568</v>
      </c>
      <c r="C339" s="114" t="s">
        <v>269</v>
      </c>
      <c r="D339" s="114" t="s">
        <v>270</v>
      </c>
      <c r="E339" s="114" t="s">
        <v>45</v>
      </c>
      <c r="F339" s="27" t="s">
        <v>668</v>
      </c>
      <c r="G339" s="27"/>
      <c r="H339" s="27" t="s">
        <v>288</v>
      </c>
      <c r="I339" s="93" t="s">
        <v>287</v>
      </c>
      <c r="J339" s="16" t="s">
        <v>594</v>
      </c>
      <c r="K339" s="95">
        <v>100000</v>
      </c>
      <c r="L339" s="104">
        <f>VLOOKUP(B339,QualitativeNotes!B:C,2,FALSE)</f>
        <v>0</v>
      </c>
      <c r="M339" s="27"/>
      <c r="N339" s="27" t="s">
        <v>288</v>
      </c>
      <c r="O339" s="93" t="s">
        <v>287</v>
      </c>
      <c r="P339" s="16" t="s">
        <v>594</v>
      </c>
      <c r="Q339" s="95">
        <v>100000</v>
      </c>
      <c r="R339" s="104">
        <f>VLOOKUP($B339,QualitativeNotes!B:C,2,FALSE)</f>
        <v>0</v>
      </c>
      <c r="S339" s="27"/>
      <c r="T339" s="27" t="s">
        <v>288</v>
      </c>
      <c r="U339" s="93" t="s">
        <v>287</v>
      </c>
      <c r="V339" s="16" t="s">
        <v>594</v>
      </c>
      <c r="W339" s="95">
        <v>100000</v>
      </c>
      <c r="X339" s="104">
        <f>VLOOKUP($B339,QualitativeNotes!B:C,2,FALSE)</f>
        <v>0</v>
      </c>
    </row>
    <row r="340" spans="1:24" ht="43.5" x14ac:dyDescent="0.35">
      <c r="A340" s="112">
        <v>43921</v>
      </c>
      <c r="B340" s="113" t="s">
        <v>568</v>
      </c>
      <c r="C340" s="114" t="s">
        <v>269</v>
      </c>
      <c r="D340" s="114" t="s">
        <v>270</v>
      </c>
      <c r="E340" s="114" t="s">
        <v>45</v>
      </c>
      <c r="F340" s="27" t="s">
        <v>668</v>
      </c>
      <c r="G340" s="27"/>
      <c r="H340" s="27" t="s">
        <v>288</v>
      </c>
      <c r="I340" s="93" t="s">
        <v>287</v>
      </c>
      <c r="J340" s="16" t="s">
        <v>594</v>
      </c>
      <c r="K340" s="95">
        <v>100000</v>
      </c>
      <c r="L340" s="104">
        <f>VLOOKUP(B340,QualitativeNotes!B:C,2,FALSE)</f>
        <v>0</v>
      </c>
      <c r="M340" s="27"/>
      <c r="N340" s="27" t="s">
        <v>288</v>
      </c>
      <c r="O340" s="93" t="s">
        <v>287</v>
      </c>
      <c r="P340" s="16" t="s">
        <v>594</v>
      </c>
      <c r="Q340" s="95">
        <v>100000</v>
      </c>
      <c r="R340" s="104">
        <f>VLOOKUP($B340,QualitativeNotes!B:C,2,FALSE)</f>
        <v>0</v>
      </c>
      <c r="S340" s="27"/>
      <c r="T340" s="27" t="s">
        <v>288</v>
      </c>
      <c r="U340" s="93" t="s">
        <v>287</v>
      </c>
      <c r="V340" s="16" t="s">
        <v>594</v>
      </c>
      <c r="W340" s="95">
        <v>100000</v>
      </c>
      <c r="X340" s="104">
        <f>VLOOKUP($B340,QualitativeNotes!B:C,2,FALSE)</f>
        <v>0</v>
      </c>
    </row>
    <row r="341" spans="1:24" ht="43.5" x14ac:dyDescent="0.35">
      <c r="A341" s="112">
        <v>43921</v>
      </c>
      <c r="B341" s="113" t="s">
        <v>568</v>
      </c>
      <c r="C341" s="114" t="s">
        <v>269</v>
      </c>
      <c r="D341" s="114" t="s">
        <v>270</v>
      </c>
      <c r="E341" s="114" t="s">
        <v>45</v>
      </c>
      <c r="F341" s="27" t="s">
        <v>668</v>
      </c>
      <c r="G341" s="27"/>
      <c r="H341" s="27" t="s">
        <v>288</v>
      </c>
      <c r="I341" s="93" t="s">
        <v>287</v>
      </c>
      <c r="J341" s="16" t="s">
        <v>594</v>
      </c>
      <c r="K341" s="95">
        <v>100000</v>
      </c>
      <c r="L341" s="104">
        <f>VLOOKUP(B341,QualitativeNotes!B:C,2,FALSE)</f>
        <v>0</v>
      </c>
      <c r="M341" s="27"/>
      <c r="N341" s="27" t="s">
        <v>288</v>
      </c>
      <c r="O341" s="93" t="s">
        <v>287</v>
      </c>
      <c r="P341" s="16" t="s">
        <v>594</v>
      </c>
      <c r="Q341" s="95">
        <v>100000</v>
      </c>
      <c r="R341" s="104">
        <f>VLOOKUP($B341,QualitativeNotes!B:C,2,FALSE)</f>
        <v>0</v>
      </c>
      <c r="S341" s="27"/>
      <c r="T341" s="27" t="s">
        <v>288</v>
      </c>
      <c r="U341" s="93" t="s">
        <v>287</v>
      </c>
      <c r="V341" s="16" t="s">
        <v>594</v>
      </c>
      <c r="W341" s="95">
        <v>100000</v>
      </c>
      <c r="X341" s="104">
        <f>VLOOKUP($B341,QualitativeNotes!B:C,2,FALSE)</f>
        <v>0</v>
      </c>
    </row>
    <row r="342" spans="1:24" ht="43.5" x14ac:dyDescent="0.35">
      <c r="A342" s="112">
        <v>43921</v>
      </c>
      <c r="B342" s="113" t="s">
        <v>568</v>
      </c>
      <c r="C342" s="114" t="s">
        <v>269</v>
      </c>
      <c r="D342" s="114" t="s">
        <v>270</v>
      </c>
      <c r="E342" s="114" t="s">
        <v>45</v>
      </c>
      <c r="F342" s="27" t="s">
        <v>668</v>
      </c>
      <c r="G342" s="27"/>
      <c r="H342" s="27" t="s">
        <v>288</v>
      </c>
      <c r="I342" s="93" t="s">
        <v>287</v>
      </c>
      <c r="J342" s="16" t="s">
        <v>594</v>
      </c>
      <c r="K342" s="95">
        <v>100000</v>
      </c>
      <c r="L342" s="104">
        <f>VLOOKUP(B342,QualitativeNotes!B:C,2,FALSE)</f>
        <v>0</v>
      </c>
      <c r="M342" s="27"/>
      <c r="N342" s="27" t="s">
        <v>288</v>
      </c>
      <c r="O342" s="93" t="s">
        <v>287</v>
      </c>
      <c r="P342" s="16" t="s">
        <v>594</v>
      </c>
      <c r="Q342" s="95">
        <v>100000</v>
      </c>
      <c r="R342" s="104">
        <f>VLOOKUP($B342,QualitativeNotes!B:C,2,FALSE)</f>
        <v>0</v>
      </c>
      <c r="S342" s="27"/>
      <c r="T342" s="27" t="s">
        <v>288</v>
      </c>
      <c r="U342" s="93" t="s">
        <v>287</v>
      </c>
      <c r="V342" s="16" t="s">
        <v>594</v>
      </c>
      <c r="W342" s="95">
        <v>100000</v>
      </c>
      <c r="X342" s="104">
        <f>VLOOKUP($B342,QualitativeNotes!B:C,2,FALSE)</f>
        <v>0</v>
      </c>
    </row>
    <row r="343" spans="1:24" ht="43.5" x14ac:dyDescent="0.35">
      <c r="A343" s="112">
        <v>43921</v>
      </c>
      <c r="B343" s="113" t="s">
        <v>569</v>
      </c>
      <c r="C343" s="114" t="s">
        <v>269</v>
      </c>
      <c r="D343" s="114" t="s">
        <v>273</v>
      </c>
      <c r="E343" s="114" t="s">
        <v>9</v>
      </c>
      <c r="F343" s="27" t="s">
        <v>668</v>
      </c>
      <c r="G343" s="27"/>
      <c r="H343" s="27" t="s">
        <v>288</v>
      </c>
      <c r="I343" s="93" t="s">
        <v>287</v>
      </c>
      <c r="J343" s="16" t="s">
        <v>594</v>
      </c>
      <c r="K343" s="94">
        <v>100000</v>
      </c>
      <c r="L343" s="104">
        <f>VLOOKUP(B343,QualitativeNotes!B:C,2,FALSE)</f>
        <v>0</v>
      </c>
      <c r="M343" s="27"/>
      <c r="N343" s="27" t="s">
        <v>288</v>
      </c>
      <c r="O343" s="93" t="s">
        <v>287</v>
      </c>
      <c r="P343" s="16" t="s">
        <v>594</v>
      </c>
      <c r="Q343" s="94">
        <v>100000</v>
      </c>
      <c r="R343" s="104">
        <f>VLOOKUP($B343,QualitativeNotes!B:C,2,FALSE)</f>
        <v>0</v>
      </c>
      <c r="S343" s="27"/>
      <c r="T343" s="27" t="s">
        <v>288</v>
      </c>
      <c r="U343" s="93" t="s">
        <v>287</v>
      </c>
      <c r="V343" s="16" t="s">
        <v>594</v>
      </c>
      <c r="W343" s="94">
        <v>100000</v>
      </c>
      <c r="X343" s="104">
        <f>VLOOKUP($B343,QualitativeNotes!B:C,2,FALSE)</f>
        <v>0</v>
      </c>
    </row>
    <row r="344" spans="1:24" ht="43.5" x14ac:dyDescent="0.35">
      <c r="A344" s="112">
        <v>43921</v>
      </c>
      <c r="B344" s="113" t="s">
        <v>569</v>
      </c>
      <c r="C344" s="114" t="s">
        <v>269</v>
      </c>
      <c r="D344" s="114" t="s">
        <v>273</v>
      </c>
      <c r="E344" s="114" t="s">
        <v>9</v>
      </c>
      <c r="F344" s="27" t="s">
        <v>668</v>
      </c>
      <c r="G344" s="27"/>
      <c r="H344" s="27" t="s">
        <v>288</v>
      </c>
      <c r="I344" s="93" t="s">
        <v>287</v>
      </c>
      <c r="J344" s="16" t="s">
        <v>594</v>
      </c>
      <c r="K344" s="94">
        <v>100000</v>
      </c>
      <c r="L344" s="104">
        <f>VLOOKUP(B344,QualitativeNotes!B:C,2,FALSE)</f>
        <v>0</v>
      </c>
      <c r="M344" s="27"/>
      <c r="N344" s="27" t="s">
        <v>288</v>
      </c>
      <c r="O344" s="93" t="s">
        <v>287</v>
      </c>
      <c r="P344" s="16" t="s">
        <v>594</v>
      </c>
      <c r="Q344" s="94">
        <v>100000</v>
      </c>
      <c r="R344" s="104">
        <f>VLOOKUP($B344,QualitativeNotes!B:C,2,FALSE)</f>
        <v>0</v>
      </c>
      <c r="S344" s="27"/>
      <c r="T344" s="27" t="s">
        <v>288</v>
      </c>
      <c r="U344" s="93" t="s">
        <v>287</v>
      </c>
      <c r="V344" s="16" t="s">
        <v>594</v>
      </c>
      <c r="W344" s="94">
        <v>100000</v>
      </c>
      <c r="X344" s="104">
        <f>VLOOKUP($B344,QualitativeNotes!B:C,2,FALSE)</f>
        <v>0</v>
      </c>
    </row>
    <row r="345" spans="1:24" ht="43.5" x14ac:dyDescent="0.35">
      <c r="A345" s="112">
        <v>43921</v>
      </c>
      <c r="B345" s="113" t="s">
        <v>569</v>
      </c>
      <c r="C345" s="114" t="s">
        <v>269</v>
      </c>
      <c r="D345" s="114" t="s">
        <v>273</v>
      </c>
      <c r="E345" s="114" t="s">
        <v>9</v>
      </c>
      <c r="F345" s="27" t="s">
        <v>668</v>
      </c>
      <c r="G345" s="27"/>
      <c r="H345" s="27" t="s">
        <v>288</v>
      </c>
      <c r="I345" s="93" t="s">
        <v>287</v>
      </c>
      <c r="J345" s="16" t="s">
        <v>594</v>
      </c>
      <c r="K345" s="94">
        <v>100000</v>
      </c>
      <c r="L345" s="104">
        <f>VLOOKUP(B345,QualitativeNotes!B:C,2,FALSE)</f>
        <v>0</v>
      </c>
      <c r="M345" s="27"/>
      <c r="N345" s="27" t="s">
        <v>288</v>
      </c>
      <c r="O345" s="93" t="s">
        <v>287</v>
      </c>
      <c r="P345" s="16" t="s">
        <v>594</v>
      </c>
      <c r="Q345" s="94">
        <v>100000</v>
      </c>
      <c r="R345" s="104">
        <f>VLOOKUP($B345,QualitativeNotes!B:C,2,FALSE)</f>
        <v>0</v>
      </c>
      <c r="S345" s="27"/>
      <c r="T345" s="27" t="s">
        <v>288</v>
      </c>
      <c r="U345" s="93" t="s">
        <v>287</v>
      </c>
      <c r="V345" s="16" t="s">
        <v>594</v>
      </c>
      <c r="W345" s="94">
        <v>100000</v>
      </c>
      <c r="X345" s="104">
        <f>VLOOKUP($B345,QualitativeNotes!B:C,2,FALSE)</f>
        <v>0</v>
      </c>
    </row>
    <row r="346" spans="1:24" ht="43.5" x14ac:dyDescent="0.35">
      <c r="A346" s="112">
        <v>43921</v>
      </c>
      <c r="B346" s="113" t="s">
        <v>569</v>
      </c>
      <c r="C346" s="114" t="s">
        <v>269</v>
      </c>
      <c r="D346" s="114" t="s">
        <v>273</v>
      </c>
      <c r="E346" s="114" t="s">
        <v>9</v>
      </c>
      <c r="F346" s="27" t="s">
        <v>668</v>
      </c>
      <c r="G346" s="27"/>
      <c r="H346" s="27" t="s">
        <v>288</v>
      </c>
      <c r="I346" s="93" t="s">
        <v>287</v>
      </c>
      <c r="J346" s="16" t="s">
        <v>594</v>
      </c>
      <c r="K346" s="94">
        <v>100000</v>
      </c>
      <c r="L346" s="104">
        <f>VLOOKUP(B346,QualitativeNotes!B:C,2,FALSE)</f>
        <v>0</v>
      </c>
      <c r="M346" s="27"/>
      <c r="N346" s="27" t="s">
        <v>288</v>
      </c>
      <c r="O346" s="93" t="s">
        <v>287</v>
      </c>
      <c r="P346" s="16" t="s">
        <v>594</v>
      </c>
      <c r="Q346" s="94">
        <v>100000</v>
      </c>
      <c r="R346" s="104">
        <f>VLOOKUP($B346,QualitativeNotes!B:C,2,FALSE)</f>
        <v>0</v>
      </c>
      <c r="S346" s="27"/>
      <c r="T346" s="27" t="s">
        <v>288</v>
      </c>
      <c r="U346" s="93" t="s">
        <v>287</v>
      </c>
      <c r="V346" s="16" t="s">
        <v>594</v>
      </c>
      <c r="W346" s="94">
        <v>100000</v>
      </c>
      <c r="X346" s="104">
        <f>VLOOKUP($B346,QualitativeNotes!B:C,2,FALSE)</f>
        <v>0</v>
      </c>
    </row>
    <row r="347" spans="1:24" ht="58" x14ac:dyDescent="0.35">
      <c r="A347" s="112">
        <v>43921</v>
      </c>
      <c r="B347" s="113" t="s">
        <v>570</v>
      </c>
      <c r="C347" s="114" t="s">
        <v>275</v>
      </c>
      <c r="D347" s="114" t="s">
        <v>276</v>
      </c>
      <c r="E347" s="114" t="s">
        <v>9</v>
      </c>
      <c r="F347" s="27" t="s">
        <v>668</v>
      </c>
      <c r="G347" s="27"/>
      <c r="H347" s="27" t="s">
        <v>288</v>
      </c>
      <c r="I347" s="93" t="s">
        <v>287</v>
      </c>
      <c r="J347" s="16" t="s">
        <v>594</v>
      </c>
      <c r="K347" s="94">
        <v>100000</v>
      </c>
      <c r="L347" s="104">
        <f>VLOOKUP(B347,QualitativeNotes!B:C,2,FALSE)</f>
        <v>0</v>
      </c>
      <c r="M347" s="27"/>
      <c r="N347" s="27" t="s">
        <v>288</v>
      </c>
      <c r="O347" s="93" t="s">
        <v>287</v>
      </c>
      <c r="P347" s="16" t="s">
        <v>594</v>
      </c>
      <c r="Q347" s="94">
        <v>100000</v>
      </c>
      <c r="R347" s="104">
        <f>VLOOKUP($B347,QualitativeNotes!B:C,2,FALSE)</f>
        <v>0</v>
      </c>
      <c r="S347" s="27"/>
      <c r="T347" s="27" t="s">
        <v>288</v>
      </c>
      <c r="U347" s="93" t="s">
        <v>287</v>
      </c>
      <c r="V347" s="16" t="s">
        <v>594</v>
      </c>
      <c r="W347" s="94">
        <v>100000</v>
      </c>
      <c r="X347" s="104">
        <f>VLOOKUP($B347,QualitativeNotes!B:C,2,FALSE)</f>
        <v>0</v>
      </c>
    </row>
    <row r="348" spans="1:24" ht="58" x14ac:dyDescent="0.35">
      <c r="A348" s="112">
        <v>43921</v>
      </c>
      <c r="B348" s="113" t="s">
        <v>570</v>
      </c>
      <c r="C348" s="114" t="s">
        <v>275</v>
      </c>
      <c r="D348" s="114" t="s">
        <v>276</v>
      </c>
      <c r="E348" s="114" t="s">
        <v>9</v>
      </c>
      <c r="F348" s="27" t="s">
        <v>668</v>
      </c>
      <c r="G348" s="27"/>
      <c r="H348" s="27" t="s">
        <v>288</v>
      </c>
      <c r="I348" s="93" t="s">
        <v>287</v>
      </c>
      <c r="J348" s="16" t="s">
        <v>594</v>
      </c>
      <c r="K348" s="94">
        <v>100000</v>
      </c>
      <c r="L348" s="104">
        <f>VLOOKUP(B348,QualitativeNotes!B:C,2,FALSE)</f>
        <v>0</v>
      </c>
      <c r="M348" s="27"/>
      <c r="N348" s="27" t="s">
        <v>288</v>
      </c>
      <c r="O348" s="93" t="s">
        <v>287</v>
      </c>
      <c r="P348" s="16" t="s">
        <v>594</v>
      </c>
      <c r="Q348" s="94">
        <v>100000</v>
      </c>
      <c r="R348" s="104">
        <f>VLOOKUP($B348,QualitativeNotes!B:C,2,FALSE)</f>
        <v>0</v>
      </c>
      <c r="S348" s="27"/>
      <c r="T348" s="27" t="s">
        <v>288</v>
      </c>
      <c r="U348" s="93" t="s">
        <v>287</v>
      </c>
      <c r="V348" s="16" t="s">
        <v>594</v>
      </c>
      <c r="W348" s="94">
        <v>100000</v>
      </c>
      <c r="X348" s="104">
        <f>VLOOKUP($B348,QualitativeNotes!B:C,2,FALSE)</f>
        <v>0</v>
      </c>
    </row>
    <row r="349" spans="1:24" ht="58" x14ac:dyDescent="0.35">
      <c r="A349" s="112">
        <v>43921</v>
      </c>
      <c r="B349" s="113" t="s">
        <v>570</v>
      </c>
      <c r="C349" s="114" t="s">
        <v>275</v>
      </c>
      <c r="D349" s="114" t="s">
        <v>276</v>
      </c>
      <c r="E349" s="114" t="s">
        <v>9</v>
      </c>
      <c r="F349" s="27" t="s">
        <v>668</v>
      </c>
      <c r="G349" s="27"/>
      <c r="H349" s="27" t="s">
        <v>288</v>
      </c>
      <c r="I349" s="93" t="s">
        <v>287</v>
      </c>
      <c r="J349" s="16" t="s">
        <v>594</v>
      </c>
      <c r="K349" s="94">
        <v>100000</v>
      </c>
      <c r="L349" s="104">
        <f>VLOOKUP(B349,QualitativeNotes!B:C,2,FALSE)</f>
        <v>0</v>
      </c>
      <c r="M349" s="27"/>
      <c r="N349" s="27" t="s">
        <v>288</v>
      </c>
      <c r="O349" s="93" t="s">
        <v>287</v>
      </c>
      <c r="P349" s="16" t="s">
        <v>594</v>
      </c>
      <c r="Q349" s="94">
        <v>100000</v>
      </c>
      <c r="R349" s="104">
        <f>VLOOKUP($B349,QualitativeNotes!B:C,2,FALSE)</f>
        <v>0</v>
      </c>
      <c r="S349" s="27"/>
      <c r="T349" s="27" t="s">
        <v>288</v>
      </c>
      <c r="U349" s="93" t="s">
        <v>287</v>
      </c>
      <c r="V349" s="16" t="s">
        <v>594</v>
      </c>
      <c r="W349" s="94">
        <v>100000</v>
      </c>
      <c r="X349" s="104">
        <f>VLOOKUP($B349,QualitativeNotes!B:C,2,FALSE)</f>
        <v>0</v>
      </c>
    </row>
    <row r="350" spans="1:24" ht="58" x14ac:dyDescent="0.35">
      <c r="A350" s="112">
        <v>43921</v>
      </c>
      <c r="B350" s="113" t="s">
        <v>570</v>
      </c>
      <c r="C350" s="114" t="s">
        <v>275</v>
      </c>
      <c r="D350" s="114" t="s">
        <v>276</v>
      </c>
      <c r="E350" s="114" t="s">
        <v>9</v>
      </c>
      <c r="F350" s="27" t="s">
        <v>668</v>
      </c>
      <c r="G350" s="27"/>
      <c r="H350" s="27" t="s">
        <v>288</v>
      </c>
      <c r="I350" s="93" t="s">
        <v>287</v>
      </c>
      <c r="J350" s="16" t="s">
        <v>594</v>
      </c>
      <c r="K350" s="94">
        <v>100000</v>
      </c>
      <c r="L350" s="104">
        <f>VLOOKUP(B350,QualitativeNotes!B:C,2,FALSE)</f>
        <v>0</v>
      </c>
      <c r="M350" s="27"/>
      <c r="N350" s="27" t="s">
        <v>288</v>
      </c>
      <c r="O350" s="93" t="s">
        <v>287</v>
      </c>
      <c r="P350" s="16" t="s">
        <v>594</v>
      </c>
      <c r="Q350" s="94">
        <v>100000</v>
      </c>
      <c r="R350" s="104">
        <f>VLOOKUP($B350,QualitativeNotes!B:C,2,FALSE)</f>
        <v>0</v>
      </c>
      <c r="S350" s="27"/>
      <c r="T350" s="27" t="s">
        <v>288</v>
      </c>
      <c r="U350" s="93" t="s">
        <v>287</v>
      </c>
      <c r="V350" s="16" t="s">
        <v>594</v>
      </c>
      <c r="W350" s="94">
        <v>100000</v>
      </c>
      <c r="X350" s="104">
        <f>VLOOKUP($B350,QualitativeNotes!B:C,2,FALSE)</f>
        <v>0</v>
      </c>
    </row>
    <row r="351" spans="1:24" ht="43.5" x14ac:dyDescent="0.35">
      <c r="A351" s="112">
        <v>43921</v>
      </c>
      <c r="B351" s="113" t="s">
        <v>571</v>
      </c>
      <c r="C351" s="114" t="s">
        <v>269</v>
      </c>
      <c r="D351" s="114" t="s">
        <v>277</v>
      </c>
      <c r="E351" s="114" t="s">
        <v>43</v>
      </c>
      <c r="F351" s="27" t="s">
        <v>668</v>
      </c>
      <c r="G351" s="27"/>
      <c r="H351" s="27" t="s">
        <v>288</v>
      </c>
      <c r="I351" s="93" t="s">
        <v>287</v>
      </c>
      <c r="J351" s="16" t="s">
        <v>594</v>
      </c>
      <c r="K351" s="26" t="s">
        <v>353</v>
      </c>
      <c r="L351" s="104">
        <f>VLOOKUP(B351,QualitativeNotes!B:C,2,FALSE)</f>
        <v>0</v>
      </c>
      <c r="M351" s="27"/>
      <c r="N351" s="27" t="s">
        <v>288</v>
      </c>
      <c r="O351" s="93" t="s">
        <v>287</v>
      </c>
      <c r="P351" s="16" t="s">
        <v>594</v>
      </c>
      <c r="Q351" s="26" t="s">
        <v>353</v>
      </c>
      <c r="R351" s="104">
        <f>VLOOKUP($B351,QualitativeNotes!B:C,2,FALSE)</f>
        <v>0</v>
      </c>
      <c r="S351" s="27"/>
      <c r="T351" s="27" t="s">
        <v>288</v>
      </c>
      <c r="U351" s="93" t="s">
        <v>287</v>
      </c>
      <c r="V351" s="16" t="s">
        <v>594</v>
      </c>
      <c r="W351" s="26" t="s">
        <v>353</v>
      </c>
      <c r="X351" s="104">
        <f>VLOOKUP($B351,QualitativeNotes!B:C,2,FALSE)</f>
        <v>0</v>
      </c>
    </row>
    <row r="352" spans="1:24" ht="43.5" x14ac:dyDescent="0.35">
      <c r="A352" s="112">
        <v>43921</v>
      </c>
      <c r="B352" s="113" t="s">
        <v>571</v>
      </c>
      <c r="C352" s="114" t="s">
        <v>269</v>
      </c>
      <c r="D352" s="114" t="s">
        <v>277</v>
      </c>
      <c r="E352" s="114" t="s">
        <v>43</v>
      </c>
      <c r="F352" s="27" t="s">
        <v>668</v>
      </c>
      <c r="G352" s="27"/>
      <c r="H352" s="27" t="s">
        <v>288</v>
      </c>
      <c r="I352" s="93" t="s">
        <v>287</v>
      </c>
      <c r="J352" s="16" t="s">
        <v>594</v>
      </c>
      <c r="K352" s="26" t="s">
        <v>353</v>
      </c>
      <c r="L352" s="104">
        <f>VLOOKUP(B352,QualitativeNotes!B:C,2,FALSE)</f>
        <v>0</v>
      </c>
      <c r="M352" s="27"/>
      <c r="N352" s="27" t="s">
        <v>288</v>
      </c>
      <c r="O352" s="93" t="s">
        <v>287</v>
      </c>
      <c r="P352" s="16" t="s">
        <v>594</v>
      </c>
      <c r="Q352" s="26" t="s">
        <v>353</v>
      </c>
      <c r="R352" s="104">
        <f>VLOOKUP($B352,QualitativeNotes!B:C,2,FALSE)</f>
        <v>0</v>
      </c>
      <c r="S352" s="27"/>
      <c r="T352" s="27" t="s">
        <v>288</v>
      </c>
      <c r="U352" s="93" t="s">
        <v>287</v>
      </c>
      <c r="V352" s="16" t="s">
        <v>594</v>
      </c>
      <c r="W352" s="26" t="s">
        <v>353</v>
      </c>
      <c r="X352" s="104">
        <f>VLOOKUP($B352,QualitativeNotes!B:C,2,FALSE)</f>
        <v>0</v>
      </c>
    </row>
    <row r="353" spans="1:24" ht="43.5" x14ac:dyDescent="0.35">
      <c r="A353" s="112">
        <v>43921</v>
      </c>
      <c r="B353" s="113" t="s">
        <v>571</v>
      </c>
      <c r="C353" s="114" t="s">
        <v>269</v>
      </c>
      <c r="D353" s="114" t="s">
        <v>277</v>
      </c>
      <c r="E353" s="114" t="s">
        <v>43</v>
      </c>
      <c r="F353" s="27" t="s">
        <v>668</v>
      </c>
      <c r="G353" s="27"/>
      <c r="H353" s="27" t="s">
        <v>288</v>
      </c>
      <c r="I353" s="93" t="s">
        <v>287</v>
      </c>
      <c r="J353" s="16" t="s">
        <v>594</v>
      </c>
      <c r="K353" s="26" t="s">
        <v>353</v>
      </c>
      <c r="L353" s="104">
        <f>VLOOKUP(B353,QualitativeNotes!B:C,2,FALSE)</f>
        <v>0</v>
      </c>
      <c r="M353" s="27"/>
      <c r="N353" s="27" t="s">
        <v>288</v>
      </c>
      <c r="O353" s="93" t="s">
        <v>287</v>
      </c>
      <c r="P353" s="16" t="s">
        <v>594</v>
      </c>
      <c r="Q353" s="26" t="s">
        <v>353</v>
      </c>
      <c r="R353" s="104">
        <f>VLOOKUP($B353,QualitativeNotes!B:C,2,FALSE)</f>
        <v>0</v>
      </c>
      <c r="S353" s="27"/>
      <c r="T353" s="27" t="s">
        <v>288</v>
      </c>
      <c r="U353" s="93" t="s">
        <v>287</v>
      </c>
      <c r="V353" s="16" t="s">
        <v>594</v>
      </c>
      <c r="W353" s="26" t="s">
        <v>353</v>
      </c>
      <c r="X353" s="104">
        <f>VLOOKUP($B353,QualitativeNotes!B:C,2,FALSE)</f>
        <v>0</v>
      </c>
    </row>
    <row r="354" spans="1:24" ht="43.5" x14ac:dyDescent="0.35">
      <c r="A354" s="112">
        <v>43921</v>
      </c>
      <c r="B354" s="113" t="s">
        <v>571</v>
      </c>
      <c r="C354" s="114" t="s">
        <v>269</v>
      </c>
      <c r="D354" s="114" t="s">
        <v>277</v>
      </c>
      <c r="E354" s="114" t="s">
        <v>43</v>
      </c>
      <c r="F354" s="27" t="s">
        <v>668</v>
      </c>
      <c r="G354" s="27"/>
      <c r="H354" s="27" t="s">
        <v>288</v>
      </c>
      <c r="I354" s="93" t="s">
        <v>287</v>
      </c>
      <c r="J354" s="16" t="s">
        <v>594</v>
      </c>
      <c r="K354" s="26" t="s">
        <v>353</v>
      </c>
      <c r="L354" s="104">
        <f>VLOOKUP(B354,QualitativeNotes!B:C,2,FALSE)</f>
        <v>0</v>
      </c>
      <c r="M354" s="27"/>
      <c r="N354" s="27" t="s">
        <v>288</v>
      </c>
      <c r="O354" s="93" t="s">
        <v>287</v>
      </c>
      <c r="P354" s="16" t="s">
        <v>594</v>
      </c>
      <c r="Q354" s="26" t="s">
        <v>353</v>
      </c>
      <c r="R354" s="104">
        <f>VLOOKUP($B354,QualitativeNotes!B:C,2,FALSE)</f>
        <v>0</v>
      </c>
      <c r="S354" s="27"/>
      <c r="T354" s="27" t="s">
        <v>288</v>
      </c>
      <c r="U354" s="93" t="s">
        <v>287</v>
      </c>
      <c r="V354" s="16" t="s">
        <v>594</v>
      </c>
      <c r="W354" s="26" t="s">
        <v>353</v>
      </c>
      <c r="X354" s="104">
        <f>VLOOKUP($B354,QualitativeNotes!B:C,2,FALSE)</f>
        <v>0</v>
      </c>
    </row>
    <row r="355" spans="1:24" ht="43.5" x14ac:dyDescent="0.35">
      <c r="A355" s="112">
        <v>43921</v>
      </c>
      <c r="B355" s="113" t="s">
        <v>572</v>
      </c>
      <c r="C355" s="114" t="s">
        <v>269</v>
      </c>
      <c r="D355" s="114" t="s">
        <v>279</v>
      </c>
      <c r="E355" s="114" t="s">
        <v>43</v>
      </c>
      <c r="F355" s="27" t="s">
        <v>668</v>
      </c>
      <c r="G355" s="27"/>
      <c r="H355" s="27" t="s">
        <v>288</v>
      </c>
      <c r="I355" s="93" t="s">
        <v>287</v>
      </c>
      <c r="J355" s="16" t="s">
        <v>594</v>
      </c>
      <c r="K355" s="26" t="s">
        <v>354</v>
      </c>
      <c r="L355" s="104">
        <f>VLOOKUP(B355,QualitativeNotes!B:C,2,FALSE)</f>
        <v>0</v>
      </c>
      <c r="M355" s="27"/>
      <c r="N355" s="27" t="s">
        <v>288</v>
      </c>
      <c r="O355" s="93" t="s">
        <v>287</v>
      </c>
      <c r="P355" s="16" t="s">
        <v>594</v>
      </c>
      <c r="Q355" s="26" t="s">
        <v>354</v>
      </c>
      <c r="R355" s="104">
        <f>VLOOKUP($B355,QualitativeNotes!B:C,2,FALSE)</f>
        <v>0</v>
      </c>
      <c r="S355" s="27"/>
      <c r="T355" s="27" t="s">
        <v>288</v>
      </c>
      <c r="U355" s="93" t="s">
        <v>287</v>
      </c>
      <c r="V355" s="16" t="s">
        <v>594</v>
      </c>
      <c r="W355" s="26" t="s">
        <v>354</v>
      </c>
      <c r="X355" s="104">
        <f>VLOOKUP($B355,QualitativeNotes!B:C,2,FALSE)</f>
        <v>0</v>
      </c>
    </row>
    <row r="356" spans="1:24" ht="43.5" x14ac:dyDescent="0.35">
      <c r="A356" s="112">
        <v>43921</v>
      </c>
      <c r="B356" s="113" t="s">
        <v>572</v>
      </c>
      <c r="C356" s="114" t="s">
        <v>269</v>
      </c>
      <c r="D356" s="114" t="s">
        <v>279</v>
      </c>
      <c r="E356" s="114" t="s">
        <v>43</v>
      </c>
      <c r="F356" s="27" t="s">
        <v>668</v>
      </c>
      <c r="G356" s="27"/>
      <c r="H356" s="27" t="s">
        <v>288</v>
      </c>
      <c r="I356" s="93" t="s">
        <v>287</v>
      </c>
      <c r="J356" s="16" t="s">
        <v>594</v>
      </c>
      <c r="K356" s="26" t="s">
        <v>354</v>
      </c>
      <c r="L356" s="104">
        <f>VLOOKUP(B356,QualitativeNotes!B:C,2,FALSE)</f>
        <v>0</v>
      </c>
      <c r="M356" s="27"/>
      <c r="N356" s="27" t="s">
        <v>288</v>
      </c>
      <c r="O356" s="93" t="s">
        <v>287</v>
      </c>
      <c r="P356" s="16" t="s">
        <v>594</v>
      </c>
      <c r="Q356" s="26" t="s">
        <v>354</v>
      </c>
      <c r="R356" s="104">
        <f>VLOOKUP($B356,QualitativeNotes!B:C,2,FALSE)</f>
        <v>0</v>
      </c>
      <c r="S356" s="27"/>
      <c r="T356" s="27" t="s">
        <v>288</v>
      </c>
      <c r="U356" s="93" t="s">
        <v>287</v>
      </c>
      <c r="V356" s="16" t="s">
        <v>594</v>
      </c>
      <c r="W356" s="26" t="s">
        <v>354</v>
      </c>
      <c r="X356" s="104">
        <f>VLOOKUP($B356,QualitativeNotes!B:C,2,FALSE)</f>
        <v>0</v>
      </c>
    </row>
    <row r="357" spans="1:24" ht="43.5" x14ac:dyDescent="0.35">
      <c r="A357" s="112">
        <v>43921</v>
      </c>
      <c r="B357" s="113" t="s">
        <v>572</v>
      </c>
      <c r="C357" s="114" t="s">
        <v>269</v>
      </c>
      <c r="D357" s="114" t="s">
        <v>279</v>
      </c>
      <c r="E357" s="114" t="s">
        <v>43</v>
      </c>
      <c r="F357" s="27" t="s">
        <v>668</v>
      </c>
      <c r="G357" s="27"/>
      <c r="H357" s="27" t="s">
        <v>288</v>
      </c>
      <c r="I357" s="93" t="s">
        <v>287</v>
      </c>
      <c r="J357" s="16" t="s">
        <v>594</v>
      </c>
      <c r="K357" s="26" t="s">
        <v>354</v>
      </c>
      <c r="L357" s="104">
        <f>VLOOKUP(B357,QualitativeNotes!B:C,2,FALSE)</f>
        <v>0</v>
      </c>
      <c r="M357" s="27"/>
      <c r="N357" s="27" t="s">
        <v>288</v>
      </c>
      <c r="O357" s="93" t="s">
        <v>287</v>
      </c>
      <c r="P357" s="16" t="s">
        <v>594</v>
      </c>
      <c r="Q357" s="26" t="s">
        <v>354</v>
      </c>
      <c r="R357" s="104">
        <f>VLOOKUP($B357,QualitativeNotes!B:C,2,FALSE)</f>
        <v>0</v>
      </c>
      <c r="S357" s="27"/>
      <c r="T357" s="27" t="s">
        <v>288</v>
      </c>
      <c r="U357" s="93" t="s">
        <v>287</v>
      </c>
      <c r="V357" s="16" t="s">
        <v>594</v>
      </c>
      <c r="W357" s="26" t="s">
        <v>354</v>
      </c>
      <c r="X357" s="104">
        <f>VLOOKUP($B357,QualitativeNotes!B:C,2,FALSE)</f>
        <v>0</v>
      </c>
    </row>
    <row r="358" spans="1:24" ht="43.5" x14ac:dyDescent="0.35">
      <c r="A358" s="112">
        <v>43921</v>
      </c>
      <c r="B358" s="113" t="s">
        <v>572</v>
      </c>
      <c r="C358" s="114" t="s">
        <v>269</v>
      </c>
      <c r="D358" s="114" t="s">
        <v>279</v>
      </c>
      <c r="E358" s="114" t="s">
        <v>43</v>
      </c>
      <c r="F358" s="27" t="s">
        <v>668</v>
      </c>
      <c r="G358" s="27"/>
      <c r="H358" s="27" t="s">
        <v>288</v>
      </c>
      <c r="I358" s="93" t="s">
        <v>287</v>
      </c>
      <c r="J358" s="16" t="s">
        <v>594</v>
      </c>
      <c r="K358" s="26" t="s">
        <v>354</v>
      </c>
      <c r="L358" s="104">
        <f>VLOOKUP(B358,QualitativeNotes!B:C,2,FALSE)</f>
        <v>0</v>
      </c>
      <c r="M358" s="27"/>
      <c r="N358" s="27" t="s">
        <v>288</v>
      </c>
      <c r="O358" s="93" t="s">
        <v>287</v>
      </c>
      <c r="P358" s="16" t="s">
        <v>594</v>
      </c>
      <c r="Q358" s="26" t="s">
        <v>354</v>
      </c>
      <c r="R358" s="104">
        <f>VLOOKUP($B358,QualitativeNotes!B:C,2,FALSE)</f>
        <v>0</v>
      </c>
      <c r="S358" s="27"/>
      <c r="T358" s="27" t="s">
        <v>288</v>
      </c>
      <c r="U358" s="93" t="s">
        <v>287</v>
      </c>
      <c r="V358" s="16" t="s">
        <v>594</v>
      </c>
      <c r="W358" s="26" t="s">
        <v>354</v>
      </c>
      <c r="X358" s="104">
        <f>VLOOKUP($B358,QualitativeNotes!B:C,2,FALSE)</f>
        <v>0</v>
      </c>
    </row>
    <row r="359" spans="1:24" ht="43.5" x14ac:dyDescent="0.35">
      <c r="A359" s="112">
        <v>43921</v>
      </c>
      <c r="B359" s="113" t="s">
        <v>573</v>
      </c>
      <c r="C359" s="114" t="s">
        <v>269</v>
      </c>
      <c r="D359" s="114" t="s">
        <v>281</v>
      </c>
      <c r="E359" s="114" t="s">
        <v>43</v>
      </c>
      <c r="F359" s="27" t="s">
        <v>668</v>
      </c>
      <c r="G359" s="27"/>
      <c r="H359" s="27" t="s">
        <v>288</v>
      </c>
      <c r="I359" s="93" t="s">
        <v>287</v>
      </c>
      <c r="J359" s="16" t="s">
        <v>594</v>
      </c>
      <c r="K359" s="26" t="s">
        <v>355</v>
      </c>
      <c r="L359" s="104">
        <f>VLOOKUP(B359,QualitativeNotes!B:C,2,FALSE)</f>
        <v>0</v>
      </c>
      <c r="M359" s="27"/>
      <c r="N359" s="27" t="s">
        <v>288</v>
      </c>
      <c r="O359" s="93" t="s">
        <v>287</v>
      </c>
      <c r="P359" s="16" t="s">
        <v>594</v>
      </c>
      <c r="Q359" s="26" t="s">
        <v>355</v>
      </c>
      <c r="R359" s="104">
        <f>VLOOKUP($B359,QualitativeNotes!B:C,2,FALSE)</f>
        <v>0</v>
      </c>
      <c r="S359" s="27"/>
      <c r="T359" s="27" t="s">
        <v>288</v>
      </c>
      <c r="U359" s="93" t="s">
        <v>287</v>
      </c>
      <c r="V359" s="16" t="s">
        <v>594</v>
      </c>
      <c r="W359" s="26" t="s">
        <v>355</v>
      </c>
      <c r="X359" s="104">
        <f>VLOOKUP($B359,QualitativeNotes!B:C,2,FALSE)</f>
        <v>0</v>
      </c>
    </row>
    <row r="360" spans="1:24" ht="43.5" x14ac:dyDescent="0.35">
      <c r="A360" s="112">
        <v>43921</v>
      </c>
      <c r="B360" s="113" t="s">
        <v>573</v>
      </c>
      <c r="C360" s="114" t="s">
        <v>269</v>
      </c>
      <c r="D360" s="114" t="s">
        <v>281</v>
      </c>
      <c r="E360" s="114" t="s">
        <v>43</v>
      </c>
      <c r="F360" s="27" t="s">
        <v>668</v>
      </c>
      <c r="G360" s="27"/>
      <c r="H360" s="27" t="s">
        <v>288</v>
      </c>
      <c r="I360" s="93" t="s">
        <v>287</v>
      </c>
      <c r="J360" s="16" t="s">
        <v>594</v>
      </c>
      <c r="K360" s="26" t="s">
        <v>355</v>
      </c>
      <c r="L360" s="104">
        <f>VLOOKUP(B360,QualitativeNotes!B:C,2,FALSE)</f>
        <v>0</v>
      </c>
      <c r="M360" s="27"/>
      <c r="N360" s="27" t="s">
        <v>288</v>
      </c>
      <c r="O360" s="93" t="s">
        <v>287</v>
      </c>
      <c r="P360" s="16" t="s">
        <v>594</v>
      </c>
      <c r="Q360" s="26" t="s">
        <v>355</v>
      </c>
      <c r="R360" s="104">
        <f>VLOOKUP($B360,QualitativeNotes!B:C,2,FALSE)</f>
        <v>0</v>
      </c>
      <c r="S360" s="27"/>
      <c r="T360" s="27" t="s">
        <v>288</v>
      </c>
      <c r="U360" s="93" t="s">
        <v>287</v>
      </c>
      <c r="V360" s="16" t="s">
        <v>594</v>
      </c>
      <c r="W360" s="26" t="s">
        <v>355</v>
      </c>
      <c r="X360" s="104">
        <f>VLOOKUP($B360,QualitativeNotes!B:C,2,FALSE)</f>
        <v>0</v>
      </c>
    </row>
    <row r="361" spans="1:24" ht="43.5" x14ac:dyDescent="0.35">
      <c r="A361" s="112">
        <v>43921</v>
      </c>
      <c r="B361" s="113" t="s">
        <v>573</v>
      </c>
      <c r="C361" s="114" t="s">
        <v>269</v>
      </c>
      <c r="D361" s="114" t="s">
        <v>281</v>
      </c>
      <c r="E361" s="114" t="s">
        <v>43</v>
      </c>
      <c r="F361" s="27" t="s">
        <v>668</v>
      </c>
      <c r="G361" s="27"/>
      <c r="H361" s="27" t="s">
        <v>288</v>
      </c>
      <c r="I361" s="93" t="s">
        <v>287</v>
      </c>
      <c r="J361" s="16" t="s">
        <v>594</v>
      </c>
      <c r="K361" s="26" t="s">
        <v>355</v>
      </c>
      <c r="L361" s="104">
        <f>VLOOKUP(B361,QualitativeNotes!B:C,2,FALSE)</f>
        <v>0</v>
      </c>
      <c r="M361" s="27"/>
      <c r="N361" s="27" t="s">
        <v>288</v>
      </c>
      <c r="O361" s="93" t="s">
        <v>287</v>
      </c>
      <c r="P361" s="16" t="s">
        <v>594</v>
      </c>
      <c r="Q361" s="26" t="s">
        <v>355</v>
      </c>
      <c r="R361" s="104">
        <f>VLOOKUP($B361,QualitativeNotes!B:C,2,FALSE)</f>
        <v>0</v>
      </c>
      <c r="S361" s="27"/>
      <c r="T361" s="27" t="s">
        <v>288</v>
      </c>
      <c r="U361" s="93" t="s">
        <v>287</v>
      </c>
      <c r="V361" s="16" t="s">
        <v>594</v>
      </c>
      <c r="W361" s="26" t="s">
        <v>355</v>
      </c>
      <c r="X361" s="104">
        <f>VLOOKUP($B361,QualitativeNotes!B:C,2,FALSE)</f>
        <v>0</v>
      </c>
    </row>
    <row r="362" spans="1:24" ht="43.5" x14ac:dyDescent="0.35">
      <c r="A362" s="112">
        <v>43921</v>
      </c>
      <c r="B362" s="113" t="s">
        <v>573</v>
      </c>
      <c r="C362" s="114" t="s">
        <v>269</v>
      </c>
      <c r="D362" s="114" t="s">
        <v>281</v>
      </c>
      <c r="E362" s="114" t="s">
        <v>43</v>
      </c>
      <c r="F362" s="27" t="s">
        <v>668</v>
      </c>
      <c r="G362" s="27"/>
      <c r="H362" s="27" t="s">
        <v>288</v>
      </c>
      <c r="I362" s="93" t="s">
        <v>287</v>
      </c>
      <c r="J362" s="16" t="s">
        <v>594</v>
      </c>
      <c r="K362" s="26" t="s">
        <v>355</v>
      </c>
      <c r="L362" s="104">
        <f>VLOOKUP(B362,QualitativeNotes!B:C,2,FALSE)</f>
        <v>0</v>
      </c>
      <c r="M362" s="27"/>
      <c r="N362" s="27" t="s">
        <v>288</v>
      </c>
      <c r="O362" s="93" t="s">
        <v>287</v>
      </c>
      <c r="P362" s="16" t="s">
        <v>594</v>
      </c>
      <c r="Q362" s="26" t="s">
        <v>355</v>
      </c>
      <c r="R362" s="104">
        <f>VLOOKUP($B362,QualitativeNotes!B:C,2,FALSE)</f>
        <v>0</v>
      </c>
      <c r="S362" s="27"/>
      <c r="T362" s="27" t="s">
        <v>288</v>
      </c>
      <c r="U362" s="93" t="s">
        <v>287</v>
      </c>
      <c r="V362" s="16" t="s">
        <v>594</v>
      </c>
      <c r="W362" s="26" t="s">
        <v>355</v>
      </c>
      <c r="X362" s="104">
        <f>VLOOKUP($B362,QualitativeNotes!B:C,2,FALSE)</f>
        <v>0</v>
      </c>
    </row>
    <row r="363" spans="1:24" ht="43.5" x14ac:dyDescent="0.35">
      <c r="A363" s="112">
        <v>43921</v>
      </c>
      <c r="B363" s="113" t="s">
        <v>574</v>
      </c>
      <c r="C363" s="114" t="s">
        <v>283</v>
      </c>
      <c r="D363" s="114" t="s">
        <v>284</v>
      </c>
      <c r="E363" s="114" t="s">
        <v>23</v>
      </c>
      <c r="F363" s="27" t="s">
        <v>295</v>
      </c>
      <c r="G363" s="27"/>
      <c r="H363" s="27" t="s">
        <v>288</v>
      </c>
      <c r="I363" s="93" t="s">
        <v>287</v>
      </c>
      <c r="J363" s="16" t="s">
        <v>356</v>
      </c>
      <c r="K363" s="94">
        <v>100000</v>
      </c>
      <c r="L363" s="104">
        <f>VLOOKUP(B363,QualitativeNotes!B:C,2,FALSE)</f>
        <v>0</v>
      </c>
      <c r="M363" s="27"/>
      <c r="N363" s="27" t="s">
        <v>288</v>
      </c>
      <c r="O363" s="93" t="s">
        <v>287</v>
      </c>
      <c r="P363" s="16" t="s">
        <v>356</v>
      </c>
      <c r="Q363" s="94">
        <v>100000</v>
      </c>
      <c r="R363" s="104">
        <f>VLOOKUP($B363,QualitativeNotes!B:C,2,FALSE)</f>
        <v>0</v>
      </c>
      <c r="S363" s="27"/>
      <c r="T363" s="27" t="s">
        <v>288</v>
      </c>
      <c r="U363" s="93" t="s">
        <v>287</v>
      </c>
      <c r="V363" s="16" t="s">
        <v>356</v>
      </c>
      <c r="W363" s="94">
        <v>100000</v>
      </c>
      <c r="X363" s="104">
        <f>VLOOKUP($B363,QualitativeNotes!B:C,2,FALSE)</f>
        <v>0</v>
      </c>
    </row>
    <row r="364" spans="1:24" ht="29" x14ac:dyDescent="0.35">
      <c r="A364" s="112">
        <v>43921</v>
      </c>
      <c r="B364" s="113" t="s">
        <v>575</v>
      </c>
      <c r="C364" s="114" t="s">
        <v>283</v>
      </c>
      <c r="D364" s="114" t="s">
        <v>286</v>
      </c>
      <c r="E364" s="114" t="s">
        <v>9</v>
      </c>
      <c r="F364" s="27" t="s">
        <v>295</v>
      </c>
      <c r="G364" s="27"/>
      <c r="H364" s="27" t="s">
        <v>288</v>
      </c>
      <c r="I364" s="93" t="s">
        <v>287</v>
      </c>
      <c r="J364" s="16" t="s">
        <v>356</v>
      </c>
      <c r="K364" s="94">
        <v>100000</v>
      </c>
      <c r="L364" s="104">
        <f>VLOOKUP(B364,QualitativeNotes!B:C,2,FALSE)</f>
        <v>0</v>
      </c>
      <c r="M364" s="27"/>
      <c r="N364" s="27" t="s">
        <v>288</v>
      </c>
      <c r="O364" s="93" t="s">
        <v>287</v>
      </c>
      <c r="P364" s="16" t="s">
        <v>356</v>
      </c>
      <c r="Q364" s="94">
        <v>100000</v>
      </c>
      <c r="R364" s="104">
        <f>VLOOKUP($B364,QualitativeNotes!B:C,2,FALSE)</f>
        <v>0</v>
      </c>
      <c r="S364" s="27"/>
      <c r="T364" s="27" t="s">
        <v>288</v>
      </c>
      <c r="U364" s="93" t="s">
        <v>287</v>
      </c>
      <c r="V364" s="16" t="s">
        <v>356</v>
      </c>
      <c r="W364" s="94">
        <v>100000</v>
      </c>
      <c r="X364" s="104">
        <f>VLOOKUP($B364,QualitativeNotes!B:C,2,FALSE)</f>
        <v>0</v>
      </c>
    </row>
  </sheetData>
  <autoFilter ref="A1:L364" xr:uid="{7CC7778C-2FAC-487C-BEB4-3C76680E544B}"/>
  <phoneticPr fontId="15" type="noConversion"/>
  <pageMargins left="0.7" right="0.7" top="0.75" bottom="0.75" header="0.3" footer="0.3"/>
  <pageSetup paperSize="5"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0BA01-0B62-4CB1-A30F-92B8C793DBDC}">
  <dimension ref="A1:HY187"/>
  <sheetViews>
    <sheetView tabSelected="1" zoomScaleNormal="100" workbookViewId="0">
      <selection activeCell="E6" sqref="E6"/>
    </sheetView>
  </sheetViews>
  <sheetFormatPr defaultRowHeight="14.5" x14ac:dyDescent="0.35"/>
  <cols>
    <col min="1" max="1" width="12.453125" customWidth="1"/>
    <col min="2" max="2" width="14.54296875" bestFit="1" customWidth="1"/>
    <col min="3" max="3" width="19.453125" bestFit="1" customWidth="1"/>
    <col min="4" max="4" width="17.6328125" bestFit="1" customWidth="1"/>
    <col min="5" max="223" width="35.81640625" customWidth="1"/>
    <col min="226" max="226" width="24.81640625" customWidth="1"/>
  </cols>
  <sheetData>
    <row r="1" spans="1:229" ht="60" x14ac:dyDescent="0.35">
      <c r="A1" s="263"/>
      <c r="B1" s="264"/>
      <c r="C1" s="265"/>
      <c r="D1" s="266" t="s">
        <v>324</v>
      </c>
      <c r="E1" s="340" t="s">
        <v>7</v>
      </c>
      <c r="F1" s="340" t="s">
        <v>7</v>
      </c>
      <c r="G1" s="340" t="s">
        <v>7</v>
      </c>
      <c r="H1" s="340" t="s">
        <v>7</v>
      </c>
      <c r="I1" s="340" t="s">
        <v>7</v>
      </c>
      <c r="J1" s="340" t="s">
        <v>7</v>
      </c>
      <c r="K1" s="340" t="s">
        <v>7</v>
      </c>
      <c r="L1" s="340" t="s">
        <v>7</v>
      </c>
      <c r="M1" s="340" t="s">
        <v>7</v>
      </c>
      <c r="N1" s="340" t="s">
        <v>7</v>
      </c>
      <c r="O1" s="340" t="s">
        <v>21</v>
      </c>
      <c r="P1" s="340" t="s">
        <v>24</v>
      </c>
      <c r="Q1" s="340" t="s">
        <v>24</v>
      </c>
      <c r="R1" s="340" t="s">
        <v>24</v>
      </c>
      <c r="S1" s="340" t="s">
        <v>24</v>
      </c>
      <c r="T1" s="340" t="s">
        <v>24</v>
      </c>
      <c r="U1" s="340" t="s">
        <v>24</v>
      </c>
      <c r="V1" s="340" t="s">
        <v>24</v>
      </c>
      <c r="W1" s="340" t="s">
        <v>24</v>
      </c>
      <c r="X1" s="340" t="s">
        <v>24</v>
      </c>
      <c r="Y1" s="340" t="s">
        <v>24</v>
      </c>
      <c r="Z1" s="340" t="s">
        <v>24</v>
      </c>
      <c r="AA1" s="340" t="s">
        <v>24</v>
      </c>
      <c r="AB1" s="340" t="s">
        <v>24</v>
      </c>
      <c r="AC1" s="340" t="s">
        <v>24</v>
      </c>
      <c r="AD1" s="340" t="s">
        <v>39</v>
      </c>
      <c r="AE1" s="340" t="s">
        <v>41</v>
      </c>
      <c r="AF1" s="340" t="s">
        <v>41</v>
      </c>
      <c r="AG1" s="340" t="s">
        <v>41</v>
      </c>
      <c r="AH1" s="340" t="s">
        <v>41</v>
      </c>
      <c r="AI1" s="340" t="s">
        <v>41</v>
      </c>
      <c r="AJ1" s="340" t="s">
        <v>41</v>
      </c>
      <c r="AK1" s="340" t="s">
        <v>41</v>
      </c>
      <c r="AL1" s="340" t="s">
        <v>41</v>
      </c>
      <c r="AM1" s="340" t="s">
        <v>41</v>
      </c>
      <c r="AN1" s="340" t="s">
        <v>41</v>
      </c>
      <c r="AO1" s="340" t="s">
        <v>41</v>
      </c>
      <c r="AP1" s="340" t="s">
        <v>41</v>
      </c>
      <c r="AQ1" s="340" t="s">
        <v>41</v>
      </c>
      <c r="AR1" s="340" t="s">
        <v>41</v>
      </c>
      <c r="AS1" s="340" t="s">
        <v>58</v>
      </c>
      <c r="AT1" s="340" t="s">
        <v>61</v>
      </c>
      <c r="AU1" s="340" t="s">
        <v>62</v>
      </c>
      <c r="AV1" s="340" t="s">
        <v>62</v>
      </c>
      <c r="AW1" s="340" t="s">
        <v>62</v>
      </c>
      <c r="AX1" s="340" t="s">
        <v>62</v>
      </c>
      <c r="AY1" s="340" t="s">
        <v>69</v>
      </c>
      <c r="AZ1" s="340" t="s">
        <v>69</v>
      </c>
      <c r="BA1" s="340" t="s">
        <v>69</v>
      </c>
      <c r="BB1" s="340" t="s">
        <v>69</v>
      </c>
      <c r="BC1" s="340" t="s">
        <v>72</v>
      </c>
      <c r="BD1" s="340" t="s">
        <v>72</v>
      </c>
      <c r="BE1" s="340" t="s">
        <v>72</v>
      </c>
      <c r="BF1" s="340" t="s">
        <v>72</v>
      </c>
      <c r="BG1" s="340" t="s">
        <v>72</v>
      </c>
      <c r="BH1" s="340" t="s">
        <v>72</v>
      </c>
      <c r="BI1" s="340" t="s">
        <v>72</v>
      </c>
      <c r="BJ1" s="340" t="s">
        <v>72</v>
      </c>
      <c r="BK1" s="340" t="s">
        <v>72</v>
      </c>
      <c r="BL1" s="340" t="s">
        <v>72</v>
      </c>
      <c r="BM1" s="340" t="s">
        <v>72</v>
      </c>
      <c r="BN1" s="340" t="s">
        <v>72</v>
      </c>
      <c r="BO1" s="340" t="s">
        <v>72</v>
      </c>
      <c r="BP1" s="340" t="s">
        <v>72</v>
      </c>
      <c r="BQ1" s="340" t="s">
        <v>72</v>
      </c>
      <c r="BR1" s="340" t="s">
        <v>88</v>
      </c>
      <c r="BS1" s="340" t="s">
        <v>90</v>
      </c>
      <c r="BT1" s="340" t="s">
        <v>90</v>
      </c>
      <c r="BU1" s="340" t="s">
        <v>90</v>
      </c>
      <c r="BV1" s="340" t="s">
        <v>90</v>
      </c>
      <c r="BW1" s="340" t="s">
        <v>90</v>
      </c>
      <c r="BX1" s="340" t="s">
        <v>90</v>
      </c>
      <c r="BY1" s="340" t="s">
        <v>90</v>
      </c>
      <c r="BZ1" s="340" t="s">
        <v>90</v>
      </c>
      <c r="CA1" s="340" t="s">
        <v>90</v>
      </c>
      <c r="CB1" s="340" t="s">
        <v>90</v>
      </c>
      <c r="CC1" s="340" t="s">
        <v>90</v>
      </c>
      <c r="CD1" s="340" t="s">
        <v>90</v>
      </c>
      <c r="CE1" s="340" t="s">
        <v>90</v>
      </c>
      <c r="CF1" s="340" t="s">
        <v>90</v>
      </c>
      <c r="CG1" s="340" t="s">
        <v>90</v>
      </c>
      <c r="CH1" s="340" t="s">
        <v>107</v>
      </c>
      <c r="CI1" s="340" t="s">
        <v>109</v>
      </c>
      <c r="CJ1" s="340" t="s">
        <v>109</v>
      </c>
      <c r="CK1" s="340" t="s">
        <v>107</v>
      </c>
      <c r="CL1" s="340" t="s">
        <v>107</v>
      </c>
      <c r="CM1" s="340" t="s">
        <v>107</v>
      </c>
      <c r="CN1" s="340" t="s">
        <v>107</v>
      </c>
      <c r="CO1" s="340" t="s">
        <v>365</v>
      </c>
      <c r="CP1" s="340" t="s">
        <v>117</v>
      </c>
      <c r="CQ1" s="340" t="s">
        <v>118</v>
      </c>
      <c r="CR1" s="340" t="s">
        <v>119</v>
      </c>
      <c r="CS1" s="340" t="s">
        <v>119</v>
      </c>
      <c r="CT1" s="340" t="s">
        <v>119</v>
      </c>
      <c r="CU1" s="340" t="s">
        <v>119</v>
      </c>
      <c r="CV1" s="340" t="s">
        <v>119</v>
      </c>
      <c r="CW1" s="340" t="s">
        <v>119</v>
      </c>
      <c r="CX1" s="340" t="s">
        <v>119</v>
      </c>
      <c r="CY1" s="340" t="s">
        <v>119</v>
      </c>
      <c r="CZ1" s="340" t="s">
        <v>119</v>
      </c>
      <c r="DA1" s="340" t="s">
        <v>119</v>
      </c>
      <c r="DB1" s="340" t="s">
        <v>119</v>
      </c>
      <c r="DC1" s="340" t="s">
        <v>132</v>
      </c>
      <c r="DD1" s="340" t="s">
        <v>119</v>
      </c>
      <c r="DE1" s="340" t="s">
        <v>119</v>
      </c>
      <c r="DF1" s="340" t="s">
        <v>119</v>
      </c>
      <c r="DG1" s="340" t="s">
        <v>119</v>
      </c>
      <c r="DH1" s="340" t="s">
        <v>119</v>
      </c>
      <c r="DI1" s="340" t="s">
        <v>119</v>
      </c>
      <c r="DJ1" s="340" t="s">
        <v>119</v>
      </c>
      <c r="DK1" s="340" t="s">
        <v>142</v>
      </c>
      <c r="DL1" s="340" t="s">
        <v>142</v>
      </c>
      <c r="DM1" s="340" t="s">
        <v>142</v>
      </c>
      <c r="DN1" s="340" t="s">
        <v>146</v>
      </c>
      <c r="DO1" s="340" t="s">
        <v>146</v>
      </c>
      <c r="DP1" s="340" t="s">
        <v>146</v>
      </c>
      <c r="DQ1" s="340" t="s">
        <v>150</v>
      </c>
      <c r="DR1" s="340" t="s">
        <v>150</v>
      </c>
      <c r="DS1" s="340" t="s">
        <v>150</v>
      </c>
      <c r="DT1" s="340" t="s">
        <v>150</v>
      </c>
      <c r="DU1" s="340" t="s">
        <v>150</v>
      </c>
      <c r="DV1" s="340" t="s">
        <v>158</v>
      </c>
      <c r="DW1" s="340" t="s">
        <v>158</v>
      </c>
      <c r="DX1" s="340" t="s">
        <v>158</v>
      </c>
      <c r="DY1" s="340" t="s">
        <v>158</v>
      </c>
      <c r="DZ1" s="340" t="s">
        <v>163</v>
      </c>
      <c r="EA1" s="340" t="s">
        <v>163</v>
      </c>
      <c r="EB1" s="340" t="s">
        <v>167</v>
      </c>
      <c r="EC1" s="340" t="s">
        <v>167</v>
      </c>
      <c r="ED1" s="340" t="s">
        <v>167</v>
      </c>
      <c r="EE1" s="340" t="s">
        <v>167</v>
      </c>
      <c r="EF1" s="340" t="s">
        <v>167</v>
      </c>
      <c r="EG1" s="340" t="s">
        <v>167</v>
      </c>
      <c r="EH1" s="340" t="s">
        <v>167</v>
      </c>
      <c r="EI1" s="340" t="s">
        <v>175</v>
      </c>
      <c r="EJ1" s="340" t="s">
        <v>175</v>
      </c>
      <c r="EK1" s="340" t="s">
        <v>178</v>
      </c>
      <c r="EL1" s="340" t="s">
        <v>178</v>
      </c>
      <c r="EM1" s="340" t="s">
        <v>181</v>
      </c>
      <c r="EN1" s="340" t="s">
        <v>181</v>
      </c>
      <c r="EO1" s="340" t="s">
        <v>181</v>
      </c>
      <c r="EP1" s="340" t="s">
        <v>181</v>
      </c>
      <c r="EQ1" s="340" t="s">
        <v>181</v>
      </c>
      <c r="ER1" s="340" t="s">
        <v>181</v>
      </c>
      <c r="ES1" s="340" t="s">
        <v>181</v>
      </c>
      <c r="ET1" s="340" t="s">
        <v>181</v>
      </c>
      <c r="EU1" s="340" t="s">
        <v>181</v>
      </c>
      <c r="EV1" s="340" t="s">
        <v>181</v>
      </c>
      <c r="EW1" s="340" t="s">
        <v>181</v>
      </c>
      <c r="EX1" s="340" t="s">
        <v>181</v>
      </c>
      <c r="EY1" s="340" t="s">
        <v>181</v>
      </c>
      <c r="EZ1" s="340" t="s">
        <v>181</v>
      </c>
      <c r="FA1" s="340" t="s">
        <v>181</v>
      </c>
      <c r="FB1" s="340" t="s">
        <v>181</v>
      </c>
      <c r="FC1" s="340" t="s">
        <v>181</v>
      </c>
      <c r="FD1" s="340" t="s">
        <v>181</v>
      </c>
      <c r="FE1" s="340" t="s">
        <v>181</v>
      </c>
      <c r="FF1" s="340" t="s">
        <v>181</v>
      </c>
      <c r="FG1" s="340" t="s">
        <v>205</v>
      </c>
      <c r="FH1" s="340" t="s">
        <v>205</v>
      </c>
      <c r="FI1" s="340" t="s">
        <v>205</v>
      </c>
      <c r="FJ1" s="340" t="s">
        <v>205</v>
      </c>
      <c r="FK1" s="340" t="s">
        <v>211</v>
      </c>
      <c r="FL1" s="340" t="s">
        <v>212</v>
      </c>
      <c r="FM1" s="340" t="s">
        <v>213</v>
      </c>
      <c r="FN1" s="340" t="s">
        <v>213</v>
      </c>
      <c r="FO1" s="340" t="s">
        <v>215</v>
      </c>
      <c r="FP1" s="340" t="s">
        <v>217</v>
      </c>
      <c r="FQ1" s="340" t="s">
        <v>217</v>
      </c>
      <c r="FR1" s="340" t="s">
        <v>217</v>
      </c>
      <c r="FS1" s="340" t="s">
        <v>217</v>
      </c>
      <c r="FT1" s="340" t="s">
        <v>217</v>
      </c>
      <c r="FU1" s="340" t="s">
        <v>217</v>
      </c>
      <c r="FV1" s="340" t="s">
        <v>217</v>
      </c>
      <c r="FW1" s="340" t="s">
        <v>217</v>
      </c>
      <c r="FX1" s="340" t="s">
        <v>217</v>
      </c>
      <c r="FY1" s="340" t="s">
        <v>227</v>
      </c>
      <c r="FZ1" s="340" t="s">
        <v>227</v>
      </c>
      <c r="GA1" s="340" t="s">
        <v>227</v>
      </c>
      <c r="GB1" s="340" t="s">
        <v>227</v>
      </c>
      <c r="GC1" s="340" t="s">
        <v>227</v>
      </c>
      <c r="GD1" s="340" t="s">
        <v>227</v>
      </c>
      <c r="GE1" s="340" t="s">
        <v>232</v>
      </c>
      <c r="GF1" s="340" t="s">
        <v>232</v>
      </c>
      <c r="GG1" s="340" t="s">
        <v>232</v>
      </c>
      <c r="GH1" s="340" t="s">
        <v>232</v>
      </c>
      <c r="GI1" s="340" t="s">
        <v>232</v>
      </c>
      <c r="GJ1" s="340" t="s">
        <v>232</v>
      </c>
      <c r="GK1" s="340" t="s">
        <v>236</v>
      </c>
      <c r="GL1" s="340" t="s">
        <v>236</v>
      </c>
      <c r="GM1" s="340" t="s">
        <v>236</v>
      </c>
      <c r="GN1" s="340" t="s">
        <v>240</v>
      </c>
      <c r="GO1" s="340" t="s">
        <v>240</v>
      </c>
      <c r="GP1" s="340" t="s">
        <v>240</v>
      </c>
      <c r="GQ1" s="340" t="s">
        <v>240</v>
      </c>
      <c r="GR1" s="340" t="s">
        <v>240</v>
      </c>
      <c r="GS1" s="340" t="s">
        <v>240</v>
      </c>
      <c r="GT1" s="340" t="s">
        <v>247</v>
      </c>
      <c r="GU1" s="340" t="s">
        <v>251</v>
      </c>
      <c r="GV1" s="340" t="s">
        <v>253</v>
      </c>
      <c r="GW1" s="340" t="s">
        <v>256</v>
      </c>
      <c r="GX1" s="340" t="s">
        <v>256</v>
      </c>
      <c r="GY1" s="340" t="s">
        <v>256</v>
      </c>
      <c r="GZ1" s="340" t="s">
        <v>256</v>
      </c>
      <c r="HA1" s="340" t="s">
        <v>256</v>
      </c>
      <c r="HB1" s="340" t="s">
        <v>261</v>
      </c>
      <c r="HC1" s="340" t="s">
        <v>261</v>
      </c>
      <c r="HD1" s="340" t="s">
        <v>264</v>
      </c>
      <c r="HE1" s="340" t="s">
        <v>264</v>
      </c>
      <c r="HF1" s="340" t="s">
        <v>266</v>
      </c>
      <c r="HG1" s="340" t="s">
        <v>266</v>
      </c>
      <c r="HH1" s="340" t="s">
        <v>269</v>
      </c>
      <c r="HI1" s="340" t="s">
        <v>269</v>
      </c>
      <c r="HJ1" s="340" t="s">
        <v>275</v>
      </c>
      <c r="HK1" s="340" t="s">
        <v>269</v>
      </c>
      <c r="HL1" s="340" t="s">
        <v>269</v>
      </c>
      <c r="HM1" s="340" t="s">
        <v>269</v>
      </c>
      <c r="HN1" s="340" t="s">
        <v>283</v>
      </c>
      <c r="HO1" s="340" t="s">
        <v>283</v>
      </c>
    </row>
    <row r="2" spans="1:229" ht="96" x14ac:dyDescent="0.35">
      <c r="A2" s="267"/>
      <c r="B2" s="448"/>
      <c r="C2" s="268"/>
      <c r="D2" s="266" t="s">
        <v>325</v>
      </c>
      <c r="E2" s="340" t="s">
        <v>8</v>
      </c>
      <c r="F2" s="340" t="s">
        <v>12</v>
      </c>
      <c r="G2" s="340" t="s">
        <v>13</v>
      </c>
      <c r="H2" s="340" t="s">
        <v>14</v>
      </c>
      <c r="I2" s="340" t="s">
        <v>15</v>
      </c>
      <c r="J2" s="340" t="s">
        <v>16</v>
      </c>
      <c r="K2" s="340" t="s">
        <v>17</v>
      </c>
      <c r="L2" s="340" t="s">
        <v>18</v>
      </c>
      <c r="M2" s="340" t="s">
        <v>19</v>
      </c>
      <c r="N2" s="340" t="s">
        <v>20</v>
      </c>
      <c r="O2" s="340" t="s">
        <v>22</v>
      </c>
      <c r="P2" s="340" t="s">
        <v>25</v>
      </c>
      <c r="Q2" s="340" t="s">
        <v>27</v>
      </c>
      <c r="R2" s="340" t="s">
        <v>28</v>
      </c>
      <c r="S2" s="340" t="s">
        <v>29</v>
      </c>
      <c r="T2" s="340" t="s">
        <v>30</v>
      </c>
      <c r="U2" s="340" t="s">
        <v>31</v>
      </c>
      <c r="V2" s="340" t="s">
        <v>32</v>
      </c>
      <c r="W2" s="340" t="s">
        <v>33</v>
      </c>
      <c r="X2" s="340" t="s">
        <v>34</v>
      </c>
      <c r="Y2" s="340" t="s">
        <v>35</v>
      </c>
      <c r="Z2" s="340" t="s">
        <v>36</v>
      </c>
      <c r="AA2" s="340" t="s">
        <v>37</v>
      </c>
      <c r="AB2" s="340" t="s">
        <v>703</v>
      </c>
      <c r="AC2" s="340" t="s">
        <v>38</v>
      </c>
      <c r="AD2" s="340" t="s">
        <v>40</v>
      </c>
      <c r="AE2" s="340" t="s">
        <v>42</v>
      </c>
      <c r="AF2" s="340" t="s">
        <v>44</v>
      </c>
      <c r="AG2" s="340" t="s">
        <v>46</v>
      </c>
      <c r="AH2" s="340" t="s">
        <v>46</v>
      </c>
      <c r="AI2" s="340" t="s">
        <v>49</v>
      </c>
      <c r="AJ2" s="340" t="s">
        <v>50</v>
      </c>
      <c r="AK2" s="340" t="s">
        <v>52</v>
      </c>
      <c r="AL2" s="340" t="s">
        <v>52</v>
      </c>
      <c r="AM2" s="340" t="s">
        <v>53</v>
      </c>
      <c r="AN2" s="340" t="s">
        <v>53</v>
      </c>
      <c r="AO2" s="340" t="s">
        <v>54</v>
      </c>
      <c r="AP2" s="340" t="s">
        <v>55</v>
      </c>
      <c r="AQ2" s="340" t="s">
        <v>57</v>
      </c>
      <c r="AR2" s="340" t="s">
        <v>57</v>
      </c>
      <c r="AS2" s="340" t="s">
        <v>59</v>
      </c>
      <c r="AT2" s="340" t="s">
        <v>61</v>
      </c>
      <c r="AU2" s="340" t="s">
        <v>63</v>
      </c>
      <c r="AV2" s="340" t="s">
        <v>65</v>
      </c>
      <c r="AW2" s="340" t="s">
        <v>688</v>
      </c>
      <c r="AX2" s="340" t="s">
        <v>67</v>
      </c>
      <c r="AY2" s="340" t="s">
        <v>70</v>
      </c>
      <c r="AZ2" s="340" t="s">
        <v>70</v>
      </c>
      <c r="BA2" s="340" t="s">
        <v>70</v>
      </c>
      <c r="BB2" s="340" t="s">
        <v>70</v>
      </c>
      <c r="BC2" s="340" t="s">
        <v>73</v>
      </c>
      <c r="BD2" s="340" t="s">
        <v>75</v>
      </c>
      <c r="BE2" s="340" t="s">
        <v>76</v>
      </c>
      <c r="BF2" s="340" t="s">
        <v>77</v>
      </c>
      <c r="BG2" s="340" t="s">
        <v>78</v>
      </c>
      <c r="BH2" s="340" t="s">
        <v>79</v>
      </c>
      <c r="BI2" s="340" t="s">
        <v>80</v>
      </c>
      <c r="BJ2" s="340" t="s">
        <v>81</v>
      </c>
      <c r="BK2" s="340" t="s">
        <v>82</v>
      </c>
      <c r="BL2" s="340" t="s">
        <v>633</v>
      </c>
      <c r="BM2" s="340" t="s">
        <v>634</v>
      </c>
      <c r="BN2" s="340" t="s">
        <v>83</v>
      </c>
      <c r="BO2" s="340" t="s">
        <v>84</v>
      </c>
      <c r="BP2" s="340" t="s">
        <v>85</v>
      </c>
      <c r="BQ2" s="340" t="s">
        <v>86</v>
      </c>
      <c r="BR2" s="340" t="s">
        <v>89</v>
      </c>
      <c r="BS2" s="340" t="s">
        <v>91</v>
      </c>
      <c r="BT2" s="340" t="s">
        <v>92</v>
      </c>
      <c r="BU2" s="340" t="s">
        <v>94</v>
      </c>
      <c r="BV2" s="340" t="s">
        <v>95</v>
      </c>
      <c r="BW2" s="340" t="s">
        <v>96</v>
      </c>
      <c r="BX2" s="340" t="s">
        <v>97</v>
      </c>
      <c r="BY2" s="340" t="s">
        <v>98</v>
      </c>
      <c r="BZ2" s="340" t="s">
        <v>99</v>
      </c>
      <c r="CA2" s="340" t="s">
        <v>100</v>
      </c>
      <c r="CB2" s="340" t="s">
        <v>101</v>
      </c>
      <c r="CC2" s="340" t="s">
        <v>102</v>
      </c>
      <c r="CD2" s="340" t="s">
        <v>103</v>
      </c>
      <c r="CE2" s="340" t="s">
        <v>104</v>
      </c>
      <c r="CF2" s="340" t="s">
        <v>105</v>
      </c>
      <c r="CG2" s="340" t="s">
        <v>106</v>
      </c>
      <c r="CH2" s="340" t="s">
        <v>108</v>
      </c>
      <c r="CI2" s="340" t="s">
        <v>110</v>
      </c>
      <c r="CJ2" s="340" t="s">
        <v>111</v>
      </c>
      <c r="CK2" s="340" t="s">
        <v>112</v>
      </c>
      <c r="CL2" s="340" t="s">
        <v>113</v>
      </c>
      <c r="CM2" s="340" t="s">
        <v>114</v>
      </c>
      <c r="CN2" s="340" t="s">
        <v>115</v>
      </c>
      <c r="CO2" s="340" t="s">
        <v>365</v>
      </c>
      <c r="CP2" s="340" t="s">
        <v>117</v>
      </c>
      <c r="CQ2" s="340" t="s">
        <v>118</v>
      </c>
      <c r="CR2" s="340" t="s">
        <v>120</v>
      </c>
      <c r="CS2" s="340" t="s">
        <v>121</v>
      </c>
      <c r="CT2" s="340" t="s">
        <v>123</v>
      </c>
      <c r="CU2" s="340" t="s">
        <v>124</v>
      </c>
      <c r="CV2" s="340" t="s">
        <v>125</v>
      </c>
      <c r="CW2" s="340" t="s">
        <v>126</v>
      </c>
      <c r="CX2" s="340" t="s">
        <v>127</v>
      </c>
      <c r="CY2" s="340" t="s">
        <v>128</v>
      </c>
      <c r="CZ2" s="340" t="s">
        <v>129</v>
      </c>
      <c r="DA2" s="340" t="s">
        <v>130</v>
      </c>
      <c r="DB2" s="340" t="s">
        <v>131</v>
      </c>
      <c r="DC2" s="340" t="s">
        <v>133</v>
      </c>
      <c r="DD2" s="340" t="s">
        <v>134</v>
      </c>
      <c r="DE2" s="340" t="s">
        <v>136</v>
      </c>
      <c r="DF2" s="340" t="s">
        <v>137</v>
      </c>
      <c r="DG2" s="340" t="s">
        <v>327</v>
      </c>
      <c r="DH2" s="340" t="s">
        <v>138</v>
      </c>
      <c r="DI2" s="340" t="s">
        <v>139</v>
      </c>
      <c r="DJ2" s="340" t="s">
        <v>141</v>
      </c>
      <c r="DK2" s="340" t="s">
        <v>143</v>
      </c>
      <c r="DL2" s="340" t="s">
        <v>144</v>
      </c>
      <c r="DM2" s="340" t="s">
        <v>145</v>
      </c>
      <c r="DN2" s="340" t="s">
        <v>147</v>
      </c>
      <c r="DO2" s="340" t="s">
        <v>148</v>
      </c>
      <c r="DP2" s="340" t="s">
        <v>149</v>
      </c>
      <c r="DQ2" s="340" t="s">
        <v>151</v>
      </c>
      <c r="DR2" s="340" t="s">
        <v>153</v>
      </c>
      <c r="DS2" s="340" t="s">
        <v>154</v>
      </c>
      <c r="DT2" s="340" t="s">
        <v>155</v>
      </c>
      <c r="DU2" s="340" t="s">
        <v>157</v>
      </c>
      <c r="DV2" s="340" t="s">
        <v>159</v>
      </c>
      <c r="DW2" s="340" t="s">
        <v>160</v>
      </c>
      <c r="DX2" s="340" t="s">
        <v>161</v>
      </c>
      <c r="DY2" s="340" t="s">
        <v>162</v>
      </c>
      <c r="DZ2" s="340" t="s">
        <v>164</v>
      </c>
      <c r="EA2" s="340" t="s">
        <v>166</v>
      </c>
      <c r="EB2" s="340" t="s">
        <v>168</v>
      </c>
      <c r="EC2" s="340" t="s">
        <v>169</v>
      </c>
      <c r="ED2" s="340" t="s">
        <v>170</v>
      </c>
      <c r="EE2" s="340" t="s">
        <v>171</v>
      </c>
      <c r="EF2" s="340" t="s">
        <v>172</v>
      </c>
      <c r="EG2" s="340" t="s">
        <v>173</v>
      </c>
      <c r="EH2" s="340" t="s">
        <v>174</v>
      </c>
      <c r="EI2" s="340" t="s">
        <v>176</v>
      </c>
      <c r="EJ2" s="340" t="s">
        <v>177</v>
      </c>
      <c r="EK2" s="340" t="s">
        <v>179</v>
      </c>
      <c r="EL2" s="340" t="s">
        <v>180</v>
      </c>
      <c r="EM2" s="340" t="s">
        <v>182</v>
      </c>
      <c r="EN2" s="340" t="s">
        <v>183</v>
      </c>
      <c r="EO2" s="340" t="s">
        <v>184</v>
      </c>
      <c r="EP2" s="340" t="s">
        <v>185</v>
      </c>
      <c r="EQ2" s="340" t="s">
        <v>186</v>
      </c>
      <c r="ER2" s="340" t="s">
        <v>187</v>
      </c>
      <c r="ES2" s="340" t="s">
        <v>188</v>
      </c>
      <c r="ET2" s="340" t="s">
        <v>189</v>
      </c>
      <c r="EU2" s="340" t="s">
        <v>191</v>
      </c>
      <c r="EV2" s="340" t="s">
        <v>193</v>
      </c>
      <c r="EW2" s="340" t="s">
        <v>194</v>
      </c>
      <c r="EX2" s="340" t="s">
        <v>195</v>
      </c>
      <c r="EY2" s="340" t="s">
        <v>196</v>
      </c>
      <c r="EZ2" s="340" t="s">
        <v>197</v>
      </c>
      <c r="FA2" s="340" t="s">
        <v>198</v>
      </c>
      <c r="FB2" s="340" t="s">
        <v>200</v>
      </c>
      <c r="FC2" s="340" t="s">
        <v>201</v>
      </c>
      <c r="FD2" s="340" t="s">
        <v>202</v>
      </c>
      <c r="FE2" s="340" t="s">
        <v>203</v>
      </c>
      <c r="FF2" s="340" t="s">
        <v>204</v>
      </c>
      <c r="FG2" s="340" t="s">
        <v>206</v>
      </c>
      <c r="FH2" s="340" t="s">
        <v>207</v>
      </c>
      <c r="FI2" s="340" t="s">
        <v>208</v>
      </c>
      <c r="FJ2" s="340" t="s">
        <v>210</v>
      </c>
      <c r="FK2" s="340" t="s">
        <v>211</v>
      </c>
      <c r="FL2" s="340" t="s">
        <v>212</v>
      </c>
      <c r="FM2" s="340" t="s">
        <v>631</v>
      </c>
      <c r="FN2" s="340" t="s">
        <v>631</v>
      </c>
      <c r="FO2" s="340" t="s">
        <v>216</v>
      </c>
      <c r="FP2" s="340" t="s">
        <v>218</v>
      </c>
      <c r="FQ2" s="340" t="s">
        <v>219</v>
      </c>
      <c r="FR2" s="340" t="s">
        <v>220</v>
      </c>
      <c r="FS2" s="340" t="s">
        <v>221</v>
      </c>
      <c r="FT2" s="340" t="s">
        <v>222</v>
      </c>
      <c r="FU2" s="340" t="s">
        <v>223</v>
      </c>
      <c r="FV2" s="340" t="s">
        <v>224</v>
      </c>
      <c r="FW2" s="340" t="s">
        <v>225</v>
      </c>
      <c r="FX2" s="340" t="s">
        <v>226</v>
      </c>
      <c r="FY2" s="340" t="s">
        <v>228</v>
      </c>
      <c r="FZ2" s="340" t="s">
        <v>228</v>
      </c>
      <c r="GA2" s="340" t="s">
        <v>230</v>
      </c>
      <c r="GB2" s="340" t="s">
        <v>230</v>
      </c>
      <c r="GC2" s="340" t="s">
        <v>231</v>
      </c>
      <c r="GD2" s="340" t="s">
        <v>231</v>
      </c>
      <c r="GE2" s="340" t="s">
        <v>233</v>
      </c>
      <c r="GF2" s="340" t="s">
        <v>233</v>
      </c>
      <c r="GG2" s="340" t="s">
        <v>234</v>
      </c>
      <c r="GH2" s="340" t="s">
        <v>234</v>
      </c>
      <c r="GI2" s="340" t="s">
        <v>235</v>
      </c>
      <c r="GJ2" s="340" t="s">
        <v>235</v>
      </c>
      <c r="GK2" s="340" t="s">
        <v>237</v>
      </c>
      <c r="GL2" s="340" t="s">
        <v>238</v>
      </c>
      <c r="GM2" s="340" t="s">
        <v>239</v>
      </c>
      <c r="GN2" s="340" t="s">
        <v>241</v>
      </c>
      <c r="GO2" s="340" t="s">
        <v>242</v>
      </c>
      <c r="GP2" s="340" t="s">
        <v>243</v>
      </c>
      <c r="GQ2" s="340" t="s">
        <v>244</v>
      </c>
      <c r="GR2" s="340" t="s">
        <v>245</v>
      </c>
      <c r="GS2" s="340" t="s">
        <v>246</v>
      </c>
      <c r="GT2" s="340" t="s">
        <v>248</v>
      </c>
      <c r="GU2" s="340" t="s">
        <v>252</v>
      </c>
      <c r="GV2" s="340" t="s">
        <v>254</v>
      </c>
      <c r="GW2" s="340" t="s">
        <v>257</v>
      </c>
      <c r="GX2" s="340" t="s">
        <v>258</v>
      </c>
      <c r="GY2" s="340" t="s">
        <v>259</v>
      </c>
      <c r="GZ2" s="340" t="s">
        <v>260</v>
      </c>
      <c r="HA2" s="340" t="s">
        <v>113</v>
      </c>
      <c r="HB2" s="340" t="s">
        <v>262</v>
      </c>
      <c r="HC2" s="340" t="s">
        <v>263</v>
      </c>
      <c r="HD2" s="340" t="s">
        <v>265</v>
      </c>
      <c r="HE2" s="340" t="s">
        <v>263</v>
      </c>
      <c r="HF2" s="340" t="s">
        <v>267</v>
      </c>
      <c r="HG2" s="340" t="s">
        <v>268</v>
      </c>
      <c r="HH2" s="340" t="s">
        <v>270</v>
      </c>
      <c r="HI2" s="340" t="s">
        <v>273</v>
      </c>
      <c r="HJ2" s="340" t="s">
        <v>276</v>
      </c>
      <c r="HK2" s="340" t="s">
        <v>277</v>
      </c>
      <c r="HL2" s="340" t="s">
        <v>279</v>
      </c>
      <c r="HM2" s="340" t="s">
        <v>281</v>
      </c>
      <c r="HN2" s="340" t="s">
        <v>284</v>
      </c>
      <c r="HO2" s="340" t="s">
        <v>286</v>
      </c>
    </row>
    <row r="3" spans="1:229" ht="84" x14ac:dyDescent="0.35">
      <c r="A3" s="269"/>
      <c r="B3" s="270"/>
      <c r="C3" s="271"/>
      <c r="D3" s="266" t="s">
        <v>366</v>
      </c>
      <c r="E3" s="340" t="s">
        <v>287</v>
      </c>
      <c r="F3" s="340" t="s">
        <v>287</v>
      </c>
      <c r="G3" s="340" t="s">
        <v>287</v>
      </c>
      <c r="H3" s="340" t="s">
        <v>287</v>
      </c>
      <c r="I3" s="340" t="s">
        <v>287</v>
      </c>
      <c r="J3" s="340" t="s">
        <v>287</v>
      </c>
      <c r="K3" s="340" t="s">
        <v>287</v>
      </c>
      <c r="L3" s="340" t="s">
        <v>287</v>
      </c>
      <c r="M3" s="340" t="s">
        <v>287</v>
      </c>
      <c r="N3" s="340" t="s">
        <v>287</v>
      </c>
      <c r="O3" s="340" t="s">
        <v>287</v>
      </c>
      <c r="P3" s="340" t="s">
        <v>26</v>
      </c>
      <c r="Q3" s="340" t="s">
        <v>26</v>
      </c>
      <c r="R3" s="340" t="s">
        <v>26</v>
      </c>
      <c r="S3" s="340" t="s">
        <v>26</v>
      </c>
      <c r="T3" s="340" t="s">
        <v>26</v>
      </c>
      <c r="U3" s="340" t="s">
        <v>26</v>
      </c>
      <c r="V3" s="340" t="s">
        <v>26</v>
      </c>
      <c r="W3" s="340" t="s">
        <v>26</v>
      </c>
      <c r="X3" s="340" t="s">
        <v>26</v>
      </c>
      <c r="Y3" s="340" t="s">
        <v>26</v>
      </c>
      <c r="Z3" s="340" t="s">
        <v>26</v>
      </c>
      <c r="AA3" s="340" t="s">
        <v>26</v>
      </c>
      <c r="AB3" s="340" t="s">
        <v>26</v>
      </c>
      <c r="AC3" s="340" t="s">
        <v>26</v>
      </c>
      <c r="AD3" s="340" t="s">
        <v>26</v>
      </c>
      <c r="AE3" s="340" t="s">
        <v>287</v>
      </c>
      <c r="AF3" s="340" t="s">
        <v>287</v>
      </c>
      <c r="AG3" s="340" t="s">
        <v>47</v>
      </c>
      <c r="AH3" s="340" t="s">
        <v>47</v>
      </c>
      <c r="AI3" s="340" t="s">
        <v>287</v>
      </c>
      <c r="AJ3" s="340" t="s">
        <v>51</v>
      </c>
      <c r="AK3" s="340" t="s">
        <v>47</v>
      </c>
      <c r="AL3" s="340" t="s">
        <v>47</v>
      </c>
      <c r="AM3" s="340" t="s">
        <v>47</v>
      </c>
      <c r="AN3" s="340" t="s">
        <v>47</v>
      </c>
      <c r="AO3" s="340" t="s">
        <v>287</v>
      </c>
      <c r="AP3" s="340" t="s">
        <v>56</v>
      </c>
      <c r="AQ3" s="340" t="s">
        <v>47</v>
      </c>
      <c r="AR3" s="340" t="s">
        <v>47</v>
      </c>
      <c r="AS3" s="340" t="s">
        <v>287</v>
      </c>
      <c r="AT3" s="340" t="s">
        <v>287</v>
      </c>
      <c r="AU3" s="340" t="s">
        <v>287</v>
      </c>
      <c r="AV3" s="340" t="s">
        <v>287</v>
      </c>
      <c r="AW3" s="340" t="s">
        <v>287</v>
      </c>
      <c r="AX3" s="340" t="s">
        <v>287</v>
      </c>
      <c r="AY3" s="340" t="s">
        <v>71</v>
      </c>
      <c r="AZ3" s="340" t="s">
        <v>71</v>
      </c>
      <c r="BA3" s="340" t="s">
        <v>71</v>
      </c>
      <c r="BB3" s="340" t="s">
        <v>71</v>
      </c>
      <c r="BC3" s="340" t="s">
        <v>74</v>
      </c>
      <c r="BD3" s="340" t="s">
        <v>74</v>
      </c>
      <c r="BE3" s="340" t="s">
        <v>74</v>
      </c>
      <c r="BF3" s="340" t="s">
        <v>74</v>
      </c>
      <c r="BG3" s="340" t="s">
        <v>74</v>
      </c>
      <c r="BH3" s="340" t="s">
        <v>74</v>
      </c>
      <c r="BI3" s="340" t="s">
        <v>74</v>
      </c>
      <c r="BJ3" s="340" t="s">
        <v>74</v>
      </c>
      <c r="BK3" s="340" t="s">
        <v>74</v>
      </c>
      <c r="BL3" s="340" t="s">
        <v>74</v>
      </c>
      <c r="BM3" s="340" t="s">
        <v>74</v>
      </c>
      <c r="BN3" s="340" t="s">
        <v>74</v>
      </c>
      <c r="BO3" s="340" t="s">
        <v>74</v>
      </c>
      <c r="BP3" s="340" t="s">
        <v>74</v>
      </c>
      <c r="BQ3" s="340" t="s">
        <v>87</v>
      </c>
      <c r="BR3" s="340" t="s">
        <v>287</v>
      </c>
      <c r="BS3" s="340"/>
      <c r="BT3" s="340"/>
      <c r="BU3" s="340"/>
      <c r="BV3" s="340"/>
      <c r="BW3" s="340"/>
      <c r="BX3" s="340"/>
      <c r="BY3" s="340"/>
      <c r="BZ3" s="340"/>
      <c r="CA3" s="340"/>
      <c r="CB3" s="340"/>
      <c r="CC3" s="340"/>
      <c r="CD3" s="340"/>
      <c r="CE3" s="340"/>
      <c r="CF3" s="340"/>
      <c r="CG3" s="340"/>
      <c r="CH3" s="340"/>
      <c r="CI3" s="340" t="s">
        <v>287</v>
      </c>
      <c r="CJ3" s="340" t="s">
        <v>287</v>
      </c>
      <c r="CK3" s="340" t="s">
        <v>287</v>
      </c>
      <c r="CL3" s="340" t="s">
        <v>287</v>
      </c>
      <c r="CM3" s="340" t="s">
        <v>287</v>
      </c>
      <c r="CN3" s="340" t="s">
        <v>287</v>
      </c>
      <c r="CO3" s="340" t="s">
        <v>287</v>
      </c>
      <c r="CP3" s="340" t="s">
        <v>287</v>
      </c>
      <c r="CQ3" s="340" t="s">
        <v>287</v>
      </c>
      <c r="CR3" s="340" t="s">
        <v>287</v>
      </c>
      <c r="CS3" s="340" t="s">
        <v>122</v>
      </c>
      <c r="CT3" s="340" t="s">
        <v>122</v>
      </c>
      <c r="CU3" s="340" t="s">
        <v>122</v>
      </c>
      <c r="CV3" s="340" t="s">
        <v>122</v>
      </c>
      <c r="CW3" s="340" t="s">
        <v>122</v>
      </c>
      <c r="CX3" s="340" t="s">
        <v>122</v>
      </c>
      <c r="CY3" s="340" t="s">
        <v>122</v>
      </c>
      <c r="CZ3" s="340" t="s">
        <v>122</v>
      </c>
      <c r="DA3" s="340" t="s">
        <v>287</v>
      </c>
      <c r="DB3" s="340" t="s">
        <v>287</v>
      </c>
      <c r="DC3" s="340" t="s">
        <v>287</v>
      </c>
      <c r="DD3" s="340" t="s">
        <v>135</v>
      </c>
      <c r="DE3" s="340" t="s">
        <v>287</v>
      </c>
      <c r="DF3" s="340" t="s">
        <v>56</v>
      </c>
      <c r="DG3" s="340" t="s">
        <v>135</v>
      </c>
      <c r="DH3" s="340" t="s">
        <v>135</v>
      </c>
      <c r="DI3" s="340" t="s">
        <v>140</v>
      </c>
      <c r="DJ3" s="340" t="s">
        <v>56</v>
      </c>
      <c r="DK3" s="340" t="s">
        <v>287</v>
      </c>
      <c r="DL3" s="340" t="s">
        <v>287</v>
      </c>
      <c r="DM3" s="340" t="s">
        <v>287</v>
      </c>
      <c r="DN3" s="340" t="s">
        <v>287</v>
      </c>
      <c r="DO3" s="340" t="s">
        <v>287</v>
      </c>
      <c r="DP3" s="340" t="s">
        <v>287</v>
      </c>
      <c r="DQ3" s="340" t="s">
        <v>287</v>
      </c>
      <c r="DR3" s="340" t="s">
        <v>287</v>
      </c>
      <c r="DS3" s="340" t="s">
        <v>287</v>
      </c>
      <c r="DT3" s="340" t="s">
        <v>156</v>
      </c>
      <c r="DU3" s="340" t="s">
        <v>156</v>
      </c>
      <c r="DV3" s="340" t="s">
        <v>287</v>
      </c>
      <c r="DW3" s="340" t="s">
        <v>287</v>
      </c>
      <c r="DX3" s="340" t="s">
        <v>287</v>
      </c>
      <c r="DY3" s="340" t="s">
        <v>287</v>
      </c>
      <c r="DZ3" s="340" t="s">
        <v>287</v>
      </c>
      <c r="EA3" s="340" t="s">
        <v>287</v>
      </c>
      <c r="EB3" s="340" t="s">
        <v>287</v>
      </c>
      <c r="EC3" s="340" t="s">
        <v>287</v>
      </c>
      <c r="ED3" s="340" t="s">
        <v>287</v>
      </c>
      <c r="EE3" s="340" t="s">
        <v>287</v>
      </c>
      <c r="EF3" s="340" t="s">
        <v>287</v>
      </c>
      <c r="EG3" s="340" t="s">
        <v>287</v>
      </c>
      <c r="EH3" s="340" t="s">
        <v>287</v>
      </c>
      <c r="EI3" s="340" t="s">
        <v>287</v>
      </c>
      <c r="EJ3" s="340" t="s">
        <v>287</v>
      </c>
      <c r="EK3" s="340" t="s">
        <v>287</v>
      </c>
      <c r="EL3" s="340" t="s">
        <v>287</v>
      </c>
      <c r="EM3" s="340" t="s">
        <v>287</v>
      </c>
      <c r="EN3" s="340" t="s">
        <v>287</v>
      </c>
      <c r="EO3" s="340" t="s">
        <v>287</v>
      </c>
      <c r="EP3" s="340" t="s">
        <v>287</v>
      </c>
      <c r="EQ3" s="340" t="s">
        <v>287</v>
      </c>
      <c r="ER3" s="340" t="s">
        <v>287</v>
      </c>
      <c r="ES3" s="340" t="s">
        <v>287</v>
      </c>
      <c r="ET3" s="340" t="s">
        <v>287</v>
      </c>
      <c r="EU3" s="340" t="s">
        <v>287</v>
      </c>
      <c r="EV3" s="340" t="s">
        <v>287</v>
      </c>
      <c r="EW3" s="340" t="s">
        <v>287</v>
      </c>
      <c r="EX3" s="340" t="s">
        <v>287</v>
      </c>
      <c r="EY3" s="340" t="s">
        <v>287</v>
      </c>
      <c r="EZ3" s="340" t="s">
        <v>287</v>
      </c>
      <c r="FA3" s="340" t="s">
        <v>287</v>
      </c>
      <c r="FB3" s="340" t="s">
        <v>287</v>
      </c>
      <c r="FC3" s="340" t="s">
        <v>287</v>
      </c>
      <c r="FD3" s="340" t="s">
        <v>287</v>
      </c>
      <c r="FE3" s="340" t="s">
        <v>287</v>
      </c>
      <c r="FF3" s="340" t="s">
        <v>287</v>
      </c>
      <c r="FG3" s="340" t="s">
        <v>287</v>
      </c>
      <c r="FH3" s="340" t="s">
        <v>287</v>
      </c>
      <c r="FI3" s="340" t="s">
        <v>209</v>
      </c>
      <c r="FJ3" s="340" t="s">
        <v>209</v>
      </c>
      <c r="FK3" s="340" t="s">
        <v>287</v>
      </c>
      <c r="FL3" s="340" t="s">
        <v>287</v>
      </c>
      <c r="FM3" s="340" t="s">
        <v>214</v>
      </c>
      <c r="FN3" s="340" t="s">
        <v>214</v>
      </c>
      <c r="FO3" s="340" t="s">
        <v>287</v>
      </c>
      <c r="FP3" s="340" t="s">
        <v>287</v>
      </c>
      <c r="FQ3" s="340" t="s">
        <v>287</v>
      </c>
      <c r="FR3" s="340" t="s">
        <v>287</v>
      </c>
      <c r="FS3" s="340" t="s">
        <v>287</v>
      </c>
      <c r="FT3" s="340" t="s">
        <v>287</v>
      </c>
      <c r="FU3" s="340" t="s">
        <v>287</v>
      </c>
      <c r="FV3" s="340" t="s">
        <v>287</v>
      </c>
      <c r="FW3" s="340" t="s">
        <v>287</v>
      </c>
      <c r="FX3" s="340" t="s">
        <v>287</v>
      </c>
      <c r="FY3" s="340" t="s">
        <v>229</v>
      </c>
      <c r="FZ3" s="340" t="s">
        <v>229</v>
      </c>
      <c r="GA3" s="340" t="s">
        <v>229</v>
      </c>
      <c r="GB3" s="340" t="s">
        <v>229</v>
      </c>
      <c r="GC3" s="340" t="s">
        <v>229</v>
      </c>
      <c r="GD3" s="340" t="s">
        <v>229</v>
      </c>
      <c r="GE3" s="340" t="s">
        <v>229</v>
      </c>
      <c r="GF3" s="340" t="s">
        <v>229</v>
      </c>
      <c r="GG3" s="340" t="s">
        <v>229</v>
      </c>
      <c r="GH3" s="340" t="s">
        <v>229</v>
      </c>
      <c r="GI3" s="340" t="s">
        <v>229</v>
      </c>
      <c r="GJ3" s="340" t="s">
        <v>229</v>
      </c>
      <c r="GK3" s="340" t="s">
        <v>287</v>
      </c>
      <c r="GL3" s="340" t="s">
        <v>287</v>
      </c>
      <c r="GM3" s="340" t="s">
        <v>287</v>
      </c>
      <c r="GN3" s="340" t="s">
        <v>287</v>
      </c>
      <c r="GO3" s="340" t="s">
        <v>287</v>
      </c>
      <c r="GP3" s="340" t="s">
        <v>287</v>
      </c>
      <c r="GQ3" s="340" t="s">
        <v>156</v>
      </c>
      <c r="GR3" s="340" t="s">
        <v>287</v>
      </c>
      <c r="GS3" s="340" t="s">
        <v>156</v>
      </c>
      <c r="GT3" s="340"/>
      <c r="GU3" s="340"/>
      <c r="GV3" s="340"/>
      <c r="GW3" s="340"/>
      <c r="GX3" s="340"/>
      <c r="GY3" s="340"/>
      <c r="GZ3" s="340"/>
      <c r="HA3" s="340"/>
      <c r="HB3" s="340"/>
      <c r="HC3" s="340"/>
      <c r="HD3" s="340"/>
      <c r="HE3" s="340"/>
      <c r="HF3" s="340"/>
      <c r="HG3" s="340"/>
      <c r="HH3" s="340" t="s">
        <v>271</v>
      </c>
      <c r="HI3" s="340" t="s">
        <v>271</v>
      </c>
      <c r="HJ3" s="340" t="s">
        <v>271</v>
      </c>
      <c r="HK3" s="340" t="s">
        <v>278</v>
      </c>
      <c r="HL3" s="340" t="s">
        <v>280</v>
      </c>
      <c r="HM3" s="340" t="s">
        <v>282</v>
      </c>
      <c r="HN3" s="340" t="s">
        <v>285</v>
      </c>
      <c r="HO3" s="340" t="s">
        <v>285</v>
      </c>
      <c r="HQ3" s="449"/>
      <c r="HR3" s="449"/>
    </row>
    <row r="4" spans="1:229" x14ac:dyDescent="0.35">
      <c r="A4" s="269"/>
      <c r="B4" s="270"/>
      <c r="C4" s="271"/>
      <c r="D4" s="266" t="s">
        <v>692</v>
      </c>
      <c r="E4" s="340" t="s">
        <v>9</v>
      </c>
      <c r="F4" s="340" t="s">
        <v>9</v>
      </c>
      <c r="G4" s="340" t="s">
        <v>9</v>
      </c>
      <c r="H4" s="340" t="s">
        <v>9</v>
      </c>
      <c r="I4" s="340" t="s">
        <v>9</v>
      </c>
      <c r="J4" s="340" t="s">
        <v>9</v>
      </c>
      <c r="K4" s="340" t="s">
        <v>9</v>
      </c>
      <c r="L4" s="340" t="s">
        <v>9</v>
      </c>
      <c r="M4" s="340" t="s">
        <v>43</v>
      </c>
      <c r="N4" s="340" t="s">
        <v>9</v>
      </c>
      <c r="O4" s="340" t="s">
        <v>23</v>
      </c>
      <c r="P4" s="340" t="s">
        <v>9</v>
      </c>
      <c r="Q4" s="340" t="s">
        <v>9</v>
      </c>
      <c r="R4" s="340" t="s">
        <v>9</v>
      </c>
      <c r="S4" s="340" t="s">
        <v>9</v>
      </c>
      <c r="T4" s="340" t="s">
        <v>9</v>
      </c>
      <c r="U4" s="340" t="s">
        <v>9</v>
      </c>
      <c r="V4" s="340" t="s">
        <v>9</v>
      </c>
      <c r="W4" s="340" t="s">
        <v>9</v>
      </c>
      <c r="X4" s="340" t="s">
        <v>9</v>
      </c>
      <c r="Y4" s="340" t="s">
        <v>9</v>
      </c>
      <c r="Z4" s="340" t="s">
        <v>9</v>
      </c>
      <c r="AA4" s="340" t="s">
        <v>9</v>
      </c>
      <c r="AB4" s="340" t="s">
        <v>9</v>
      </c>
      <c r="AC4" s="340" t="s">
        <v>9</v>
      </c>
      <c r="AD4" s="340" t="s">
        <v>9</v>
      </c>
      <c r="AE4" s="340" t="s">
        <v>43</v>
      </c>
      <c r="AF4" s="340" t="s">
        <v>43</v>
      </c>
      <c r="AG4" s="340" t="s">
        <v>23</v>
      </c>
      <c r="AH4" s="340" t="s">
        <v>23</v>
      </c>
      <c r="AI4" s="340" t="s">
        <v>45</v>
      </c>
      <c r="AJ4" s="340" t="s">
        <v>9</v>
      </c>
      <c r="AK4" s="340" t="s">
        <v>9</v>
      </c>
      <c r="AL4" s="340" t="s">
        <v>9</v>
      </c>
      <c r="AM4" s="340" t="s">
        <v>9</v>
      </c>
      <c r="AN4" s="340" t="s">
        <v>9</v>
      </c>
      <c r="AO4" s="340" t="s">
        <v>45</v>
      </c>
      <c r="AP4" s="340" t="s">
        <v>9</v>
      </c>
      <c r="AQ4" s="340" t="s">
        <v>9</v>
      </c>
      <c r="AR4" s="340" t="s">
        <v>9</v>
      </c>
      <c r="AS4" s="340" t="s">
        <v>43</v>
      </c>
      <c r="AT4" s="340" t="s">
        <v>43</v>
      </c>
      <c r="AU4" s="340" t="s">
        <v>64</v>
      </c>
      <c r="AV4" s="340" t="s">
        <v>43</v>
      </c>
      <c r="AW4" s="340" t="s">
        <v>45</v>
      </c>
      <c r="AX4" s="340" t="s">
        <v>45</v>
      </c>
      <c r="AY4" s="340" t="s">
        <v>9</v>
      </c>
      <c r="AZ4" s="340" t="s">
        <v>9</v>
      </c>
      <c r="BA4" s="340" t="s">
        <v>9</v>
      </c>
      <c r="BB4" s="340" t="s">
        <v>9</v>
      </c>
      <c r="BC4" s="340" t="s">
        <v>9</v>
      </c>
      <c r="BD4" s="340" t="s">
        <v>9</v>
      </c>
      <c r="BE4" s="340" t="s">
        <v>9</v>
      </c>
      <c r="BF4" s="340" t="s">
        <v>9</v>
      </c>
      <c r="BG4" s="340" t="s">
        <v>9</v>
      </c>
      <c r="BH4" s="340" t="s">
        <v>9</v>
      </c>
      <c r="BI4" s="340" t="s">
        <v>9</v>
      </c>
      <c r="BJ4" s="340" t="s">
        <v>9</v>
      </c>
      <c r="BK4" s="340" t="s">
        <v>9</v>
      </c>
      <c r="BL4" s="340" t="s">
        <v>9</v>
      </c>
      <c r="BM4" s="340" t="s">
        <v>9</v>
      </c>
      <c r="BN4" s="340" t="s">
        <v>9</v>
      </c>
      <c r="BO4" s="340" t="s">
        <v>9</v>
      </c>
      <c r="BP4" s="340" t="s">
        <v>9</v>
      </c>
      <c r="BQ4" s="340" t="s">
        <v>9</v>
      </c>
      <c r="BR4" s="340" t="s">
        <v>43</v>
      </c>
      <c r="BS4" s="340" t="s">
        <v>43</v>
      </c>
      <c r="BT4" s="340" t="s">
        <v>93</v>
      </c>
      <c r="BU4" s="340" t="s">
        <v>43</v>
      </c>
      <c r="BV4" s="340" t="s">
        <v>93</v>
      </c>
      <c r="BW4" s="340" t="s">
        <v>64</v>
      </c>
      <c r="BX4" s="340" t="s">
        <v>93</v>
      </c>
      <c r="BY4" s="340" t="s">
        <v>43</v>
      </c>
      <c r="BZ4" s="340" t="s">
        <v>93</v>
      </c>
      <c r="CA4" s="340" t="s">
        <v>43</v>
      </c>
      <c r="CB4" s="340" t="s">
        <v>93</v>
      </c>
      <c r="CC4" s="340" t="s">
        <v>43</v>
      </c>
      <c r="CD4" s="340" t="s">
        <v>93</v>
      </c>
      <c r="CE4" s="340" t="s">
        <v>43</v>
      </c>
      <c r="CF4" s="340" t="s">
        <v>43</v>
      </c>
      <c r="CG4" s="340" t="s">
        <v>93</v>
      </c>
      <c r="CH4" s="340" t="s">
        <v>45</v>
      </c>
      <c r="CI4" s="340" t="s">
        <v>43</v>
      </c>
      <c r="CJ4" s="340" t="s">
        <v>43</v>
      </c>
      <c r="CK4" s="340" t="s">
        <v>45</v>
      </c>
      <c r="CL4" s="340" t="s">
        <v>64</v>
      </c>
      <c r="CM4" s="340" t="s">
        <v>9</v>
      </c>
      <c r="CN4" s="340" t="s">
        <v>9</v>
      </c>
      <c r="CO4" s="340" t="s">
        <v>9</v>
      </c>
      <c r="CP4" s="340" t="s">
        <v>9</v>
      </c>
      <c r="CQ4" s="340" t="s">
        <v>9</v>
      </c>
      <c r="CR4" s="340" t="s">
        <v>43</v>
      </c>
      <c r="CS4" s="340" t="s">
        <v>9</v>
      </c>
      <c r="CT4" s="340" t="s">
        <v>9</v>
      </c>
      <c r="CU4" s="340" t="s">
        <v>9</v>
      </c>
      <c r="CV4" s="340" t="s">
        <v>9</v>
      </c>
      <c r="CW4" s="340" t="s">
        <v>9</v>
      </c>
      <c r="CX4" s="340" t="s">
        <v>9</v>
      </c>
      <c r="CY4" s="340" t="s">
        <v>9</v>
      </c>
      <c r="CZ4" s="340" t="s">
        <v>9</v>
      </c>
      <c r="DA4" s="340" t="s">
        <v>43</v>
      </c>
      <c r="DB4" s="340" t="s">
        <v>43</v>
      </c>
      <c r="DC4" s="340" t="s">
        <v>9</v>
      </c>
      <c r="DD4" s="340" t="s">
        <v>9</v>
      </c>
      <c r="DE4" s="340" t="s">
        <v>45</v>
      </c>
      <c r="DF4" s="340" t="s">
        <v>9</v>
      </c>
      <c r="DG4" s="340" t="s">
        <v>9</v>
      </c>
      <c r="DH4" s="340" t="s">
        <v>9</v>
      </c>
      <c r="DI4" s="340" t="s">
        <v>45</v>
      </c>
      <c r="DJ4" s="340" t="s">
        <v>9</v>
      </c>
      <c r="DK4" s="340" t="s">
        <v>64</v>
      </c>
      <c r="DL4" s="340" t="s">
        <v>64</v>
      </c>
      <c r="DM4" s="340" t="s">
        <v>64</v>
      </c>
      <c r="DN4" s="340" t="s">
        <v>64</v>
      </c>
      <c r="DO4" s="340" t="s">
        <v>64</v>
      </c>
      <c r="DP4" s="340" t="s">
        <v>64</v>
      </c>
      <c r="DQ4" s="340" t="s">
        <v>43</v>
      </c>
      <c r="DR4" s="340" t="s">
        <v>43</v>
      </c>
      <c r="DS4" s="340" t="s">
        <v>43</v>
      </c>
      <c r="DT4" s="340" t="s">
        <v>43</v>
      </c>
      <c r="DU4" s="340" t="s">
        <v>43</v>
      </c>
      <c r="DV4" s="340" t="s">
        <v>64</v>
      </c>
      <c r="DW4" s="340" t="s">
        <v>64</v>
      </c>
      <c r="DX4" s="340" t="s">
        <v>64</v>
      </c>
      <c r="DY4" s="340" t="s">
        <v>64</v>
      </c>
      <c r="DZ4" s="340" t="s">
        <v>9</v>
      </c>
      <c r="EA4" s="340" t="s">
        <v>9</v>
      </c>
      <c r="EB4" s="340" t="s">
        <v>9</v>
      </c>
      <c r="EC4" s="340" t="s">
        <v>9</v>
      </c>
      <c r="ED4" s="340" t="s">
        <v>9</v>
      </c>
      <c r="EE4" s="340" t="s">
        <v>9</v>
      </c>
      <c r="EF4" s="340" t="s">
        <v>9</v>
      </c>
      <c r="EG4" s="340" t="s">
        <v>43</v>
      </c>
      <c r="EH4" s="340" t="s">
        <v>43</v>
      </c>
      <c r="EI4" s="340" t="s">
        <v>64</v>
      </c>
      <c r="EJ4" s="340" t="s">
        <v>64</v>
      </c>
      <c r="EK4" s="340" t="s">
        <v>9</v>
      </c>
      <c r="EL4" s="340" t="s">
        <v>9</v>
      </c>
      <c r="EM4" s="340" t="s">
        <v>64</v>
      </c>
      <c r="EN4" s="340" t="s">
        <v>64</v>
      </c>
      <c r="EO4" s="340" t="s">
        <v>64</v>
      </c>
      <c r="EP4" s="340" t="s">
        <v>64</v>
      </c>
      <c r="EQ4" s="340" t="s">
        <v>64</v>
      </c>
      <c r="ER4" s="340" t="s">
        <v>64</v>
      </c>
      <c r="ES4" s="340" t="s">
        <v>64</v>
      </c>
      <c r="ET4" s="340" t="s">
        <v>64</v>
      </c>
      <c r="EU4" s="340" t="s">
        <v>23</v>
      </c>
      <c r="EV4" s="340" t="s">
        <v>64</v>
      </c>
      <c r="EW4" s="340" t="s">
        <v>64</v>
      </c>
      <c r="EX4" s="340" t="s">
        <v>64</v>
      </c>
      <c r="EY4" s="340" t="s">
        <v>64</v>
      </c>
      <c r="EZ4" s="340" t="s">
        <v>64</v>
      </c>
      <c r="FA4" s="340" t="s">
        <v>64</v>
      </c>
      <c r="FB4" s="340" t="s">
        <v>23</v>
      </c>
      <c r="FC4" s="340" t="s">
        <v>43</v>
      </c>
      <c r="FD4" s="340" t="s">
        <v>43</v>
      </c>
      <c r="FE4" s="340" t="s">
        <v>45</v>
      </c>
      <c r="FF4" s="340" t="s">
        <v>64</v>
      </c>
      <c r="FG4" s="340" t="s">
        <v>9</v>
      </c>
      <c r="FH4" s="340" t="s">
        <v>9</v>
      </c>
      <c r="FI4" s="340" t="s">
        <v>9</v>
      </c>
      <c r="FJ4" s="340" t="s">
        <v>9</v>
      </c>
      <c r="FK4" s="340" t="s">
        <v>64</v>
      </c>
      <c r="FL4" s="340" t="s">
        <v>64</v>
      </c>
      <c r="FM4" s="340" t="s">
        <v>950</v>
      </c>
      <c r="FN4" s="340" t="s">
        <v>630</v>
      </c>
      <c r="FO4" s="340" t="s">
        <v>43</v>
      </c>
      <c r="FP4" s="340" t="s">
        <v>45</v>
      </c>
      <c r="FQ4" s="340" t="s">
        <v>45</v>
      </c>
      <c r="FR4" s="340" t="s">
        <v>45</v>
      </c>
      <c r="FS4" s="340" t="s">
        <v>45</v>
      </c>
      <c r="FT4" s="340" t="s">
        <v>45</v>
      </c>
      <c r="FU4" s="340" t="s">
        <v>45</v>
      </c>
      <c r="FV4" s="340" t="s">
        <v>45</v>
      </c>
      <c r="FW4" s="340" t="s">
        <v>45</v>
      </c>
      <c r="FX4" s="340" t="s">
        <v>45</v>
      </c>
      <c r="FY4" s="340" t="s">
        <v>64</v>
      </c>
      <c r="FZ4" s="340" t="s">
        <v>64</v>
      </c>
      <c r="GA4" s="340" t="s">
        <v>64</v>
      </c>
      <c r="GB4" s="340" t="s">
        <v>64</v>
      </c>
      <c r="GC4" s="340" t="s">
        <v>64</v>
      </c>
      <c r="GD4" s="340" t="s">
        <v>64</v>
      </c>
      <c r="GE4" s="340" t="s">
        <v>64</v>
      </c>
      <c r="GF4" s="340" t="s">
        <v>64</v>
      </c>
      <c r="GG4" s="340" t="s">
        <v>64</v>
      </c>
      <c r="GH4" s="340" t="s">
        <v>64</v>
      </c>
      <c r="GI4" s="340" t="s">
        <v>64</v>
      </c>
      <c r="GJ4" s="340" t="s">
        <v>64</v>
      </c>
      <c r="GK4" s="340" t="s">
        <v>64</v>
      </c>
      <c r="GL4" s="340" t="s">
        <v>64</v>
      </c>
      <c r="GM4" s="340" t="s">
        <v>64</v>
      </c>
      <c r="GN4" s="340" t="s">
        <v>45</v>
      </c>
      <c r="GO4" s="340" t="s">
        <v>45</v>
      </c>
      <c r="GP4" s="340" t="s">
        <v>64</v>
      </c>
      <c r="GQ4" s="340" t="s">
        <v>64</v>
      </c>
      <c r="GR4" s="340" t="s">
        <v>64</v>
      </c>
      <c r="GS4" s="340" t="s">
        <v>64</v>
      </c>
      <c r="GT4" s="340" t="s">
        <v>64</v>
      </c>
      <c r="GU4" s="340" t="s">
        <v>9</v>
      </c>
      <c r="GV4" s="340" t="s">
        <v>9</v>
      </c>
      <c r="GW4" s="340" t="s">
        <v>45</v>
      </c>
      <c r="GX4" s="340" t="s">
        <v>43</v>
      </c>
      <c r="GY4" s="340" t="s">
        <v>43</v>
      </c>
      <c r="GZ4" s="340" t="s">
        <v>45</v>
      </c>
      <c r="HA4" s="340" t="s">
        <v>64</v>
      </c>
      <c r="HB4" s="340" t="s">
        <v>9</v>
      </c>
      <c r="HC4" s="340" t="s">
        <v>43</v>
      </c>
      <c r="HD4" s="340" t="s">
        <v>9</v>
      </c>
      <c r="HE4" s="340" t="s">
        <v>43</v>
      </c>
      <c r="HF4" s="340" t="s">
        <v>64</v>
      </c>
      <c r="HG4" s="340" t="s">
        <v>64</v>
      </c>
      <c r="HH4" s="340" t="s">
        <v>45</v>
      </c>
      <c r="HI4" s="340" t="s">
        <v>9</v>
      </c>
      <c r="HJ4" s="340" t="s">
        <v>9</v>
      </c>
      <c r="HK4" s="340" t="s">
        <v>43</v>
      </c>
      <c r="HL4" s="340" t="s">
        <v>43</v>
      </c>
      <c r="HM4" s="340" t="s">
        <v>43</v>
      </c>
      <c r="HN4" s="340" t="s">
        <v>23</v>
      </c>
      <c r="HO4" s="340" t="s">
        <v>9</v>
      </c>
      <c r="HQ4" s="449"/>
      <c r="HR4" s="449"/>
    </row>
    <row r="5" spans="1:229" s="272" customFormat="1" ht="15" customHeight="1" x14ac:dyDescent="0.35">
      <c r="A5" s="283" t="s">
        <v>0</v>
      </c>
      <c r="B5" s="283" t="s">
        <v>2</v>
      </c>
      <c r="C5" s="283" t="s">
        <v>3</v>
      </c>
      <c r="D5" s="283" t="s">
        <v>4</v>
      </c>
      <c r="E5" s="284" t="s">
        <v>371</v>
      </c>
      <c r="F5" s="284" t="s">
        <v>372</v>
      </c>
      <c r="G5" s="284" t="s">
        <v>373</v>
      </c>
      <c r="H5" s="284" t="s">
        <v>374</v>
      </c>
      <c r="I5" s="284" t="s">
        <v>375</v>
      </c>
      <c r="J5" s="284" t="s">
        <v>376</v>
      </c>
      <c r="K5" s="284" t="s">
        <v>377</v>
      </c>
      <c r="L5" s="284" t="s">
        <v>378</v>
      </c>
      <c r="M5" s="284" t="s">
        <v>379</v>
      </c>
      <c r="N5" s="284" t="s">
        <v>380</v>
      </c>
      <c r="O5" s="284" t="s">
        <v>381</v>
      </c>
      <c r="P5" s="284" t="s">
        <v>492</v>
      </c>
      <c r="Q5" s="284" t="s">
        <v>493</v>
      </c>
      <c r="R5" s="284" t="s">
        <v>494</v>
      </c>
      <c r="S5" s="284" t="s">
        <v>495</v>
      </c>
      <c r="T5" s="284" t="s">
        <v>496</v>
      </c>
      <c r="U5" s="284" t="s">
        <v>497</v>
      </c>
      <c r="V5" s="284" t="s">
        <v>498</v>
      </c>
      <c r="W5" s="284" t="s">
        <v>499</v>
      </c>
      <c r="X5" s="284" t="s">
        <v>500</v>
      </c>
      <c r="Y5" s="284" t="s">
        <v>501</v>
      </c>
      <c r="Z5" s="284" t="s">
        <v>502</v>
      </c>
      <c r="AA5" s="284" t="s">
        <v>503</v>
      </c>
      <c r="AB5" s="284" t="s">
        <v>504</v>
      </c>
      <c r="AC5" s="284" t="s">
        <v>505</v>
      </c>
      <c r="AD5" s="284" t="s">
        <v>506</v>
      </c>
      <c r="AE5" s="284" t="s">
        <v>382</v>
      </c>
      <c r="AF5" s="284" t="s">
        <v>383</v>
      </c>
      <c r="AG5" s="284" t="s">
        <v>716</v>
      </c>
      <c r="AH5" s="284" t="s">
        <v>718</v>
      </c>
      <c r="AI5" s="284" t="s">
        <v>384</v>
      </c>
      <c r="AJ5" s="284" t="s">
        <v>511</v>
      </c>
      <c r="AK5" s="284" t="s">
        <v>719</v>
      </c>
      <c r="AL5" s="284" t="s">
        <v>721</v>
      </c>
      <c r="AM5" s="284" t="s">
        <v>722</v>
      </c>
      <c r="AN5" s="284" t="s">
        <v>724</v>
      </c>
      <c r="AO5" s="284" t="s">
        <v>385</v>
      </c>
      <c r="AP5" s="284" t="s">
        <v>512</v>
      </c>
      <c r="AQ5" s="284" t="s">
        <v>727</v>
      </c>
      <c r="AR5" s="284" t="s">
        <v>729</v>
      </c>
      <c r="AS5" s="284" t="s">
        <v>386</v>
      </c>
      <c r="AT5" s="284" t="s">
        <v>387</v>
      </c>
      <c r="AU5" s="284" t="s">
        <v>388</v>
      </c>
      <c r="AV5" s="284" t="s">
        <v>389</v>
      </c>
      <c r="AW5" s="284" t="s">
        <v>390</v>
      </c>
      <c r="AX5" s="284" t="s">
        <v>391</v>
      </c>
      <c r="AY5" s="284" t="s">
        <v>784</v>
      </c>
      <c r="AZ5" s="284" t="s">
        <v>785</v>
      </c>
      <c r="BA5" s="284" t="s">
        <v>786</v>
      </c>
      <c r="BB5" s="284" t="s">
        <v>787</v>
      </c>
      <c r="BC5" s="284" t="s">
        <v>514</v>
      </c>
      <c r="BD5" s="284" t="s">
        <v>515</v>
      </c>
      <c r="BE5" s="284" t="s">
        <v>516</v>
      </c>
      <c r="BF5" s="284" t="s">
        <v>517</v>
      </c>
      <c r="BG5" s="284" t="s">
        <v>518</v>
      </c>
      <c r="BH5" s="284" t="s">
        <v>519</v>
      </c>
      <c r="BI5" s="284" t="s">
        <v>520</v>
      </c>
      <c r="BJ5" s="284" t="s">
        <v>521</v>
      </c>
      <c r="BK5" s="284" t="s">
        <v>522</v>
      </c>
      <c r="BL5" s="284" t="s">
        <v>523</v>
      </c>
      <c r="BM5" s="284" t="s">
        <v>524</v>
      </c>
      <c r="BN5" s="284" t="s">
        <v>525</v>
      </c>
      <c r="BO5" s="284" t="s">
        <v>526</v>
      </c>
      <c r="BP5" s="284" t="s">
        <v>527</v>
      </c>
      <c r="BQ5" s="284" t="s">
        <v>528</v>
      </c>
      <c r="BR5" s="284" t="s">
        <v>392</v>
      </c>
      <c r="BS5" s="284" t="s">
        <v>393</v>
      </c>
      <c r="BT5" s="284" t="s">
        <v>394</v>
      </c>
      <c r="BU5" s="284" t="s">
        <v>395</v>
      </c>
      <c r="BV5" s="284" t="s">
        <v>396</v>
      </c>
      <c r="BW5" s="284" t="s">
        <v>397</v>
      </c>
      <c r="BX5" s="284" t="s">
        <v>398</v>
      </c>
      <c r="BY5" s="284" t="s">
        <v>399</v>
      </c>
      <c r="BZ5" s="284" t="s">
        <v>400</v>
      </c>
      <c r="CA5" s="284" t="s">
        <v>401</v>
      </c>
      <c r="CB5" s="284" t="s">
        <v>402</v>
      </c>
      <c r="CC5" s="284" t="s">
        <v>403</v>
      </c>
      <c r="CD5" s="284" t="s">
        <v>404</v>
      </c>
      <c r="CE5" s="284" t="s">
        <v>405</v>
      </c>
      <c r="CF5" s="284" t="s">
        <v>406</v>
      </c>
      <c r="CG5" s="284" t="s">
        <v>407</v>
      </c>
      <c r="CH5" s="284" t="s">
        <v>408</v>
      </c>
      <c r="CI5" s="284" t="s">
        <v>409</v>
      </c>
      <c r="CJ5" s="284" t="s">
        <v>410</v>
      </c>
      <c r="CK5" s="284" t="s">
        <v>411</v>
      </c>
      <c r="CL5" s="284" t="s">
        <v>412</v>
      </c>
      <c r="CM5" s="284" t="s">
        <v>413</v>
      </c>
      <c r="CN5" s="284" t="s">
        <v>414</v>
      </c>
      <c r="CO5" s="284" t="s">
        <v>415</v>
      </c>
      <c r="CP5" s="284" t="s">
        <v>416</v>
      </c>
      <c r="CQ5" s="284" t="s">
        <v>417</v>
      </c>
      <c r="CR5" s="284" t="s">
        <v>418</v>
      </c>
      <c r="CS5" s="284" t="s">
        <v>529</v>
      </c>
      <c r="CT5" s="284" t="s">
        <v>530</v>
      </c>
      <c r="CU5" s="284" t="s">
        <v>531</v>
      </c>
      <c r="CV5" s="284" t="s">
        <v>532</v>
      </c>
      <c r="CW5" s="284" t="s">
        <v>533</v>
      </c>
      <c r="CX5" s="284" t="s">
        <v>534</v>
      </c>
      <c r="CY5" s="284" t="s">
        <v>535</v>
      </c>
      <c r="CZ5" s="284" t="s">
        <v>536</v>
      </c>
      <c r="DA5" s="284" t="s">
        <v>419</v>
      </c>
      <c r="DB5" s="284" t="s">
        <v>420</v>
      </c>
      <c r="DC5" s="284" t="s">
        <v>421</v>
      </c>
      <c r="DD5" s="284" t="s">
        <v>537</v>
      </c>
      <c r="DE5" s="284" t="s">
        <v>422</v>
      </c>
      <c r="DF5" s="284" t="s">
        <v>540</v>
      </c>
      <c r="DG5" s="284" t="s">
        <v>538</v>
      </c>
      <c r="DH5" s="284" t="s">
        <v>539</v>
      </c>
      <c r="DI5" s="284" t="s">
        <v>542</v>
      </c>
      <c r="DJ5" s="284" t="s">
        <v>541</v>
      </c>
      <c r="DK5" s="284" t="s">
        <v>423</v>
      </c>
      <c r="DL5" s="284" t="s">
        <v>424</v>
      </c>
      <c r="DM5" s="284" t="s">
        <v>425</v>
      </c>
      <c r="DN5" s="284" t="s">
        <v>426</v>
      </c>
      <c r="DO5" s="284" t="s">
        <v>427</v>
      </c>
      <c r="DP5" s="284" t="s">
        <v>428</v>
      </c>
      <c r="DQ5" s="284" t="s">
        <v>429</v>
      </c>
      <c r="DR5" s="284" t="s">
        <v>430</v>
      </c>
      <c r="DS5" s="284" t="s">
        <v>431</v>
      </c>
      <c r="DT5" s="284" t="s">
        <v>432</v>
      </c>
      <c r="DU5" s="284" t="s">
        <v>433</v>
      </c>
      <c r="DV5" s="284" t="s">
        <v>434</v>
      </c>
      <c r="DW5" s="284" t="s">
        <v>435</v>
      </c>
      <c r="DX5" s="284" t="s">
        <v>436</v>
      </c>
      <c r="DY5" s="284" t="s">
        <v>437</v>
      </c>
      <c r="DZ5" s="284" t="s">
        <v>438</v>
      </c>
      <c r="EA5" s="284" t="s">
        <v>439</v>
      </c>
      <c r="EB5" s="284" t="s">
        <v>440</v>
      </c>
      <c r="EC5" s="284" t="s">
        <v>441</v>
      </c>
      <c r="ED5" s="284" t="s">
        <v>442</v>
      </c>
      <c r="EE5" s="284" t="s">
        <v>443</v>
      </c>
      <c r="EF5" s="284" t="s">
        <v>444</v>
      </c>
      <c r="EG5" s="284" t="s">
        <v>445</v>
      </c>
      <c r="EH5" s="284" t="s">
        <v>446</v>
      </c>
      <c r="EI5" s="284" t="s">
        <v>447</v>
      </c>
      <c r="EJ5" s="284" t="s">
        <v>448</v>
      </c>
      <c r="EK5" s="284" t="s">
        <v>449</v>
      </c>
      <c r="EL5" s="284" t="s">
        <v>450</v>
      </c>
      <c r="EM5" s="284" t="s">
        <v>451</v>
      </c>
      <c r="EN5" s="284" t="s">
        <v>452</v>
      </c>
      <c r="EO5" s="284" t="s">
        <v>453</v>
      </c>
      <c r="EP5" s="284" t="s">
        <v>454</v>
      </c>
      <c r="EQ5" s="284" t="s">
        <v>455</v>
      </c>
      <c r="ER5" s="284" t="s">
        <v>456</v>
      </c>
      <c r="ES5" s="284" t="s">
        <v>457</v>
      </c>
      <c r="ET5" s="408" t="s">
        <v>543</v>
      </c>
      <c r="EU5" s="284" t="s">
        <v>458</v>
      </c>
      <c r="EV5" s="284" t="s">
        <v>459</v>
      </c>
      <c r="EW5" s="284" t="s">
        <v>460</v>
      </c>
      <c r="EX5" s="284" t="s">
        <v>461</v>
      </c>
      <c r="EY5" s="284" t="s">
        <v>462</v>
      </c>
      <c r="EZ5" s="284" t="s">
        <v>463</v>
      </c>
      <c r="FA5" s="408" t="s">
        <v>544</v>
      </c>
      <c r="FB5" s="284" t="s">
        <v>464</v>
      </c>
      <c r="FC5" s="284" t="s">
        <v>465</v>
      </c>
      <c r="FD5" s="284" t="s">
        <v>466</v>
      </c>
      <c r="FE5" s="284" t="s">
        <v>467</v>
      </c>
      <c r="FF5" s="284" t="s">
        <v>468</v>
      </c>
      <c r="FG5" s="284" t="s">
        <v>469</v>
      </c>
      <c r="FH5" s="284" t="s">
        <v>470</v>
      </c>
      <c r="FI5" s="284" t="s">
        <v>545</v>
      </c>
      <c r="FJ5" s="284" t="s">
        <v>546</v>
      </c>
      <c r="FK5" s="284" t="s">
        <v>471</v>
      </c>
      <c r="FL5" s="284" t="s">
        <v>472</v>
      </c>
      <c r="FM5" s="284" t="s">
        <v>744</v>
      </c>
      <c r="FN5" s="284" t="s">
        <v>746</v>
      </c>
      <c r="FO5" s="284" t="s">
        <v>473</v>
      </c>
      <c r="FP5" s="284" t="s">
        <v>474</v>
      </c>
      <c r="FQ5" s="284" t="s">
        <v>475</v>
      </c>
      <c r="FR5" s="284" t="s">
        <v>476</v>
      </c>
      <c r="FS5" s="284" t="s">
        <v>477</v>
      </c>
      <c r="FT5" s="284" t="s">
        <v>478</v>
      </c>
      <c r="FU5" s="284" t="s">
        <v>479</v>
      </c>
      <c r="FV5" s="284" t="s">
        <v>480</v>
      </c>
      <c r="FW5" s="284" t="s">
        <v>481</v>
      </c>
      <c r="FX5" s="284" t="s">
        <v>482</v>
      </c>
      <c r="FY5" s="284" t="s">
        <v>788</v>
      </c>
      <c r="FZ5" s="284" t="s">
        <v>789</v>
      </c>
      <c r="GA5" s="284" t="s">
        <v>790</v>
      </c>
      <c r="GB5" s="284" t="s">
        <v>791</v>
      </c>
      <c r="GC5" s="284" t="s">
        <v>792</v>
      </c>
      <c r="GD5" s="284" t="s">
        <v>793</v>
      </c>
      <c r="GE5" s="284" t="s">
        <v>794</v>
      </c>
      <c r="GF5" s="284" t="s">
        <v>795</v>
      </c>
      <c r="GG5" s="284" t="s">
        <v>796</v>
      </c>
      <c r="GH5" s="284" t="s">
        <v>797</v>
      </c>
      <c r="GI5" s="284" t="s">
        <v>798</v>
      </c>
      <c r="GJ5" s="284" t="s">
        <v>799</v>
      </c>
      <c r="GK5" s="284" t="s">
        <v>483</v>
      </c>
      <c r="GL5" s="284" t="s">
        <v>484</v>
      </c>
      <c r="GM5" s="284" t="s">
        <v>485</v>
      </c>
      <c r="GN5" s="284" t="s">
        <v>486</v>
      </c>
      <c r="GO5" s="284" t="s">
        <v>487</v>
      </c>
      <c r="GP5" s="284" t="s">
        <v>488</v>
      </c>
      <c r="GQ5" s="284" t="s">
        <v>489</v>
      </c>
      <c r="GR5" s="284" t="s">
        <v>490</v>
      </c>
      <c r="GS5" s="284" t="s">
        <v>491</v>
      </c>
      <c r="GT5" s="284" t="s">
        <v>554</v>
      </c>
      <c r="GU5" s="284" t="s">
        <v>555</v>
      </c>
      <c r="GV5" s="284" t="s">
        <v>567</v>
      </c>
      <c r="GW5" s="284" t="s">
        <v>556</v>
      </c>
      <c r="GX5" s="284" t="s">
        <v>557</v>
      </c>
      <c r="GY5" s="284" t="s">
        <v>558</v>
      </c>
      <c r="GZ5" s="284" t="s">
        <v>559</v>
      </c>
      <c r="HA5" s="284" t="s">
        <v>560</v>
      </c>
      <c r="HB5" s="284" t="s">
        <v>561</v>
      </c>
      <c r="HC5" s="284" t="s">
        <v>562</v>
      </c>
      <c r="HD5" s="284" t="s">
        <v>563</v>
      </c>
      <c r="HE5" s="284" t="s">
        <v>564</v>
      </c>
      <c r="HF5" s="284" t="s">
        <v>565</v>
      </c>
      <c r="HG5" s="284" t="s">
        <v>566</v>
      </c>
      <c r="HH5" s="284" t="s">
        <v>568</v>
      </c>
      <c r="HI5" s="284" t="s">
        <v>569</v>
      </c>
      <c r="HJ5" s="284" t="s">
        <v>570</v>
      </c>
      <c r="HK5" s="284" t="s">
        <v>571</v>
      </c>
      <c r="HL5" s="284" t="s">
        <v>572</v>
      </c>
      <c r="HM5" s="284" t="s">
        <v>573</v>
      </c>
      <c r="HN5" s="284" t="s">
        <v>574</v>
      </c>
      <c r="HO5" s="284" t="s">
        <v>575</v>
      </c>
      <c r="HT5"/>
      <c r="HU5"/>
    </row>
    <row r="6" spans="1:229" ht="15" customHeight="1" x14ac:dyDescent="0.35">
      <c r="A6" s="298">
        <v>43646</v>
      </c>
      <c r="B6" s="278" t="s">
        <v>873</v>
      </c>
      <c r="C6" s="278" t="s">
        <v>1</v>
      </c>
      <c r="D6" s="370" t="s">
        <v>832</v>
      </c>
      <c r="E6" s="440" t="s">
        <v>287</v>
      </c>
      <c r="F6" s="441">
        <v>25000000</v>
      </c>
      <c r="G6" s="441">
        <v>60000000</v>
      </c>
      <c r="H6" s="441">
        <v>15000000</v>
      </c>
      <c r="I6" s="441">
        <v>18269731.420000002</v>
      </c>
      <c r="J6" s="441" t="s">
        <v>287</v>
      </c>
      <c r="K6" s="441" t="s">
        <v>287</v>
      </c>
      <c r="L6" s="441" t="s">
        <v>287</v>
      </c>
      <c r="M6" s="441" t="s">
        <v>287</v>
      </c>
      <c r="N6" s="441" t="s">
        <v>287</v>
      </c>
      <c r="O6" s="441" t="s">
        <v>287</v>
      </c>
      <c r="P6" s="441" t="s">
        <v>287</v>
      </c>
      <c r="Q6" s="441" t="s">
        <v>287</v>
      </c>
      <c r="R6" s="441" t="s">
        <v>287</v>
      </c>
      <c r="S6" s="441" t="s">
        <v>287</v>
      </c>
      <c r="T6" s="441" t="s">
        <v>287</v>
      </c>
      <c r="U6" s="441" t="s">
        <v>287</v>
      </c>
      <c r="V6" s="441" t="s">
        <v>287</v>
      </c>
      <c r="W6" s="441" t="s">
        <v>287</v>
      </c>
      <c r="X6" s="441" t="s">
        <v>287</v>
      </c>
      <c r="Y6" s="441" t="s">
        <v>287</v>
      </c>
      <c r="Z6" s="441" t="s">
        <v>287</v>
      </c>
      <c r="AA6" s="441" t="s">
        <v>287</v>
      </c>
      <c r="AB6" s="441" t="s">
        <v>287</v>
      </c>
      <c r="AC6" s="441" t="s">
        <v>287</v>
      </c>
      <c r="AD6" s="441" t="s">
        <v>287</v>
      </c>
      <c r="AE6" s="441" t="s">
        <v>874</v>
      </c>
      <c r="AF6" s="441" t="s">
        <v>963</v>
      </c>
      <c r="AG6" s="441" t="s">
        <v>287</v>
      </c>
      <c r="AH6" s="441" t="s">
        <v>287</v>
      </c>
      <c r="AI6" s="441" t="s">
        <v>287</v>
      </c>
      <c r="AJ6" s="441" t="s">
        <v>287</v>
      </c>
      <c r="AK6" s="441" t="s">
        <v>287</v>
      </c>
      <c r="AL6" s="441" t="s">
        <v>287</v>
      </c>
      <c r="AM6" s="441" t="s">
        <v>287</v>
      </c>
      <c r="AN6" s="441" t="s">
        <v>287</v>
      </c>
      <c r="AO6" s="441" t="s">
        <v>287</v>
      </c>
      <c r="AP6" s="441" t="s">
        <v>287</v>
      </c>
      <c r="AQ6" s="441" t="s">
        <v>287</v>
      </c>
      <c r="AR6" s="441" t="s">
        <v>287</v>
      </c>
      <c r="AS6" s="441" t="s">
        <v>833</v>
      </c>
      <c r="AT6" s="441" t="s">
        <v>834</v>
      </c>
      <c r="AU6" s="442">
        <v>0.99</v>
      </c>
      <c r="AV6" s="441" t="s">
        <v>835</v>
      </c>
      <c r="AW6" s="441" t="s">
        <v>836</v>
      </c>
      <c r="AX6" s="451">
        <v>0</v>
      </c>
      <c r="AY6" s="441">
        <v>13735847.449999999</v>
      </c>
      <c r="AZ6" s="441" t="s">
        <v>287</v>
      </c>
      <c r="BA6" s="441" t="s">
        <v>287</v>
      </c>
      <c r="BB6" s="441" t="s">
        <v>287</v>
      </c>
      <c r="BC6" s="441" t="s">
        <v>287</v>
      </c>
      <c r="BD6" s="441" t="s">
        <v>287</v>
      </c>
      <c r="BE6" s="441" t="s">
        <v>287</v>
      </c>
      <c r="BF6" s="441" t="s">
        <v>287</v>
      </c>
      <c r="BG6" s="441" t="s">
        <v>287</v>
      </c>
      <c r="BH6" s="441" t="s">
        <v>287</v>
      </c>
      <c r="BI6" s="441" t="s">
        <v>287</v>
      </c>
      <c r="BJ6" s="441" t="s">
        <v>287</v>
      </c>
      <c r="BK6" s="441" t="s">
        <v>287</v>
      </c>
      <c r="BL6" s="441" t="s">
        <v>287</v>
      </c>
      <c r="BM6" s="441" t="s">
        <v>287</v>
      </c>
      <c r="BN6" s="441" t="s">
        <v>287</v>
      </c>
      <c r="BO6" s="441" t="s">
        <v>287</v>
      </c>
      <c r="BP6" s="441" t="s">
        <v>287</v>
      </c>
      <c r="BQ6" s="441" t="s">
        <v>287</v>
      </c>
      <c r="BR6" s="441" t="s">
        <v>287</v>
      </c>
      <c r="BS6" s="441" t="s">
        <v>837</v>
      </c>
      <c r="BT6" s="452">
        <v>42541</v>
      </c>
      <c r="BU6" s="441" t="s">
        <v>875</v>
      </c>
      <c r="BV6" s="452">
        <v>42541</v>
      </c>
      <c r="BW6" s="442">
        <v>0.99</v>
      </c>
      <c r="BX6" s="452">
        <v>42541</v>
      </c>
      <c r="BY6" s="441" t="s">
        <v>876</v>
      </c>
      <c r="BZ6" s="452">
        <v>42541</v>
      </c>
      <c r="CA6" s="441" t="s">
        <v>287</v>
      </c>
      <c r="CB6" s="441" t="s">
        <v>287</v>
      </c>
      <c r="CC6" s="441" t="s">
        <v>835</v>
      </c>
      <c r="CD6" s="452">
        <v>42541</v>
      </c>
      <c r="CE6" s="441" t="s">
        <v>287</v>
      </c>
      <c r="CF6" s="441" t="s">
        <v>300</v>
      </c>
      <c r="CG6" s="452">
        <v>42541</v>
      </c>
      <c r="CH6" s="441" t="s">
        <v>287</v>
      </c>
      <c r="CI6" s="441" t="s">
        <v>959</v>
      </c>
      <c r="CJ6" s="441" t="s">
        <v>838</v>
      </c>
      <c r="CK6" s="441" t="s">
        <v>287</v>
      </c>
      <c r="CL6" s="441" t="s">
        <v>287</v>
      </c>
      <c r="CM6" s="441" t="s">
        <v>287</v>
      </c>
      <c r="CN6" s="441" t="s">
        <v>287</v>
      </c>
      <c r="CO6" s="441">
        <v>6526645.1888333354</v>
      </c>
      <c r="CP6" s="441">
        <v>26031454.909999996</v>
      </c>
      <c r="CQ6" s="441">
        <v>23798190.829224002</v>
      </c>
      <c r="CR6" s="589" t="s">
        <v>874</v>
      </c>
      <c r="CS6" s="441">
        <v>0</v>
      </c>
      <c r="CT6" s="441">
        <v>0</v>
      </c>
      <c r="CU6" s="441">
        <v>0</v>
      </c>
      <c r="CV6" s="441">
        <v>236140602.74000001</v>
      </c>
      <c r="CW6" s="441">
        <v>0</v>
      </c>
      <c r="CX6" s="441">
        <v>1431335000</v>
      </c>
      <c r="CY6" s="441">
        <v>0</v>
      </c>
      <c r="CZ6" s="441">
        <v>0</v>
      </c>
      <c r="DA6" s="441" t="s">
        <v>877</v>
      </c>
      <c r="DB6" s="441" t="s">
        <v>878</v>
      </c>
      <c r="DC6" s="441" t="s">
        <v>287</v>
      </c>
      <c r="DD6" s="441" t="s">
        <v>287</v>
      </c>
      <c r="DE6" s="441" t="s">
        <v>287</v>
      </c>
      <c r="DF6" s="441" t="s">
        <v>287</v>
      </c>
      <c r="DG6" s="441">
        <v>803881481.61000001</v>
      </c>
      <c r="DH6" s="441" t="s">
        <v>287</v>
      </c>
      <c r="DI6" s="441" t="s">
        <v>287</v>
      </c>
      <c r="DJ6" s="441" t="s">
        <v>287</v>
      </c>
      <c r="DK6" s="441" t="s">
        <v>287</v>
      </c>
      <c r="DL6" s="441" t="s">
        <v>287</v>
      </c>
      <c r="DM6" s="441" t="s">
        <v>287</v>
      </c>
      <c r="DN6" s="441" t="s">
        <v>287</v>
      </c>
      <c r="DO6" s="441" t="s">
        <v>287</v>
      </c>
      <c r="DP6" s="441" t="s">
        <v>287</v>
      </c>
      <c r="DQ6" s="441" t="s">
        <v>287</v>
      </c>
      <c r="DR6" s="441" t="s">
        <v>287</v>
      </c>
      <c r="DS6" s="441" t="s">
        <v>287</v>
      </c>
      <c r="DT6" s="441" t="s">
        <v>287</v>
      </c>
      <c r="DU6" s="441" t="s">
        <v>287</v>
      </c>
      <c r="DV6" s="442" t="s">
        <v>287</v>
      </c>
      <c r="DW6" s="441" t="s">
        <v>287</v>
      </c>
      <c r="DX6" s="441" t="s">
        <v>287</v>
      </c>
      <c r="DY6" s="441" t="s">
        <v>287</v>
      </c>
      <c r="DZ6" s="441">
        <v>119474099</v>
      </c>
      <c r="EA6" s="441">
        <v>65567023</v>
      </c>
      <c r="EB6" s="441">
        <v>200671797</v>
      </c>
      <c r="EC6" s="441">
        <v>131134045</v>
      </c>
      <c r="ED6" s="441">
        <v>52840969</v>
      </c>
      <c r="EE6" s="441">
        <v>280178710</v>
      </c>
      <c r="EF6" s="441">
        <v>160704611</v>
      </c>
      <c r="EG6" s="441" t="s">
        <v>839</v>
      </c>
      <c r="EH6" s="441" t="s">
        <v>879</v>
      </c>
      <c r="EI6" s="442">
        <v>0.8538</v>
      </c>
      <c r="EJ6" s="442">
        <v>3.7000000000000002E-3</v>
      </c>
      <c r="EK6" s="441" t="s">
        <v>287</v>
      </c>
      <c r="EL6" s="441">
        <v>236097205</v>
      </c>
      <c r="EM6" s="442">
        <v>1</v>
      </c>
      <c r="EN6" s="441" t="s">
        <v>287</v>
      </c>
      <c r="EO6" s="441" t="s">
        <v>287</v>
      </c>
      <c r="EP6" s="441" t="s">
        <v>287</v>
      </c>
      <c r="EQ6" s="441" t="s">
        <v>287</v>
      </c>
      <c r="ER6" s="441" t="s">
        <v>287</v>
      </c>
      <c r="ES6" s="441" t="s">
        <v>287</v>
      </c>
      <c r="ET6" s="442" t="s">
        <v>287</v>
      </c>
      <c r="EU6" s="441" t="s">
        <v>287</v>
      </c>
      <c r="EV6" s="441" t="s">
        <v>287</v>
      </c>
      <c r="EW6" s="441" t="s">
        <v>287</v>
      </c>
      <c r="EX6" s="441" t="s">
        <v>287</v>
      </c>
      <c r="EY6" s="441" t="s">
        <v>287</v>
      </c>
      <c r="EZ6" s="441" t="s">
        <v>287</v>
      </c>
      <c r="FA6" s="442" t="s">
        <v>287</v>
      </c>
      <c r="FB6" s="441" t="s">
        <v>287</v>
      </c>
      <c r="FC6" s="441" t="s">
        <v>287</v>
      </c>
      <c r="FD6" s="441" t="s">
        <v>287</v>
      </c>
      <c r="FE6" s="441" t="s">
        <v>287</v>
      </c>
      <c r="FF6" s="441" t="s">
        <v>287</v>
      </c>
      <c r="FG6" s="441" t="s">
        <v>287</v>
      </c>
      <c r="FH6" s="441" t="s">
        <v>287</v>
      </c>
      <c r="FI6" s="441" t="s">
        <v>287</v>
      </c>
      <c r="FJ6" s="441" t="s">
        <v>287</v>
      </c>
      <c r="FK6" s="442">
        <v>0.99439999999999995</v>
      </c>
      <c r="FL6" s="442">
        <v>0.99980000000000002</v>
      </c>
      <c r="FM6" s="441" t="s">
        <v>881</v>
      </c>
      <c r="FN6" s="453">
        <v>6.5972222222222224E-2</v>
      </c>
      <c r="FO6" s="441" t="s">
        <v>961</v>
      </c>
      <c r="FP6" s="451">
        <v>30</v>
      </c>
      <c r="FQ6" s="451">
        <v>9</v>
      </c>
      <c r="FR6" s="441" t="s">
        <v>287</v>
      </c>
      <c r="FS6" s="441" t="s">
        <v>287</v>
      </c>
      <c r="FT6" s="451">
        <v>30</v>
      </c>
      <c r="FU6" s="451">
        <v>8</v>
      </c>
      <c r="FV6" s="451">
        <v>1</v>
      </c>
      <c r="FW6" s="451">
        <v>23</v>
      </c>
      <c r="FX6" s="451">
        <v>7</v>
      </c>
      <c r="FY6" s="441" t="s">
        <v>287</v>
      </c>
      <c r="FZ6" s="441" t="s">
        <v>287</v>
      </c>
      <c r="GA6" s="441" t="s">
        <v>287</v>
      </c>
      <c r="GB6" s="441" t="s">
        <v>287</v>
      </c>
      <c r="GC6" s="441" t="s">
        <v>287</v>
      </c>
      <c r="GD6" s="441" t="s">
        <v>287</v>
      </c>
      <c r="GE6" s="441" t="s">
        <v>287</v>
      </c>
      <c r="GF6" s="441" t="s">
        <v>287</v>
      </c>
      <c r="GG6" s="442">
        <v>0.44768246002044715</v>
      </c>
      <c r="GH6" s="442">
        <v>0.48927511001307611</v>
      </c>
      <c r="GI6" s="442">
        <v>0.66265757510518719</v>
      </c>
      <c r="GJ6" s="442">
        <v>0.70749805054833137</v>
      </c>
      <c r="GK6" s="442" t="s">
        <v>711</v>
      </c>
      <c r="GL6" s="442">
        <v>0.45019999999999999</v>
      </c>
      <c r="GM6" s="442">
        <v>0.67459999999999998</v>
      </c>
      <c r="GN6" s="441" t="s">
        <v>287</v>
      </c>
      <c r="GO6" s="441" t="s">
        <v>287</v>
      </c>
      <c r="GP6" s="441" t="s">
        <v>287</v>
      </c>
      <c r="GQ6" s="441" t="s">
        <v>287</v>
      </c>
      <c r="GR6" s="441" t="s">
        <v>287</v>
      </c>
      <c r="GS6" s="441" t="s">
        <v>287</v>
      </c>
      <c r="GT6" s="441" t="s">
        <v>287</v>
      </c>
      <c r="GU6" s="441" t="s">
        <v>287</v>
      </c>
      <c r="GV6" s="441" t="s">
        <v>287</v>
      </c>
      <c r="GW6" s="441" t="s">
        <v>287</v>
      </c>
      <c r="GX6" s="441" t="s">
        <v>287</v>
      </c>
      <c r="GY6" s="441" t="s">
        <v>287</v>
      </c>
      <c r="GZ6" s="441" t="s">
        <v>287</v>
      </c>
      <c r="HA6" s="441" t="s">
        <v>287</v>
      </c>
      <c r="HB6" s="441" t="s">
        <v>287</v>
      </c>
      <c r="HC6" s="441" t="s">
        <v>287</v>
      </c>
      <c r="HD6" s="441" t="s">
        <v>287</v>
      </c>
      <c r="HE6" s="441" t="s">
        <v>287</v>
      </c>
      <c r="HF6" s="441" t="s">
        <v>287</v>
      </c>
      <c r="HG6" s="441" t="s">
        <v>287</v>
      </c>
      <c r="HH6" s="441" t="s">
        <v>287</v>
      </c>
      <c r="HI6" s="441" t="s">
        <v>287</v>
      </c>
      <c r="HJ6" s="441" t="s">
        <v>287</v>
      </c>
      <c r="HK6" s="441" t="s">
        <v>287</v>
      </c>
      <c r="HL6" s="441" t="s">
        <v>287</v>
      </c>
      <c r="HM6" s="441" t="s">
        <v>287</v>
      </c>
      <c r="HN6" s="441" t="s">
        <v>287</v>
      </c>
      <c r="HO6" s="441" t="s">
        <v>287</v>
      </c>
      <c r="HQ6" s="281"/>
      <c r="HR6" s="450"/>
    </row>
    <row r="7" spans="1:229" ht="15" customHeight="1" x14ac:dyDescent="0.35">
      <c r="A7" s="298">
        <v>43738</v>
      </c>
      <c r="B7" s="278" t="s">
        <v>873</v>
      </c>
      <c r="C7" s="278" t="s">
        <v>1</v>
      </c>
      <c r="D7" s="370" t="s">
        <v>832</v>
      </c>
      <c r="E7" s="440" t="s">
        <v>287</v>
      </c>
      <c r="F7" s="441">
        <v>25000000</v>
      </c>
      <c r="G7" s="441">
        <v>60000000</v>
      </c>
      <c r="H7" s="441">
        <v>15000000</v>
      </c>
      <c r="I7" s="441">
        <v>18479120.629999999</v>
      </c>
      <c r="J7" s="441" t="s">
        <v>287</v>
      </c>
      <c r="K7" s="441" t="s">
        <v>287</v>
      </c>
      <c r="L7" s="441" t="s">
        <v>287</v>
      </c>
      <c r="M7" s="441" t="s">
        <v>287</v>
      </c>
      <c r="N7" s="441" t="s">
        <v>287</v>
      </c>
      <c r="O7" s="441" t="s">
        <v>287</v>
      </c>
      <c r="P7" s="441" t="s">
        <v>287</v>
      </c>
      <c r="Q7" s="441" t="s">
        <v>287</v>
      </c>
      <c r="R7" s="441" t="s">
        <v>287</v>
      </c>
      <c r="S7" s="441" t="s">
        <v>287</v>
      </c>
      <c r="T7" s="441" t="s">
        <v>287</v>
      </c>
      <c r="U7" s="441" t="s">
        <v>287</v>
      </c>
      <c r="V7" s="441" t="s">
        <v>287</v>
      </c>
      <c r="W7" s="441" t="s">
        <v>287</v>
      </c>
      <c r="X7" s="441" t="s">
        <v>287</v>
      </c>
      <c r="Y7" s="441" t="s">
        <v>287</v>
      </c>
      <c r="Z7" s="441" t="s">
        <v>287</v>
      </c>
      <c r="AA7" s="441" t="s">
        <v>287</v>
      </c>
      <c r="AB7" s="441" t="s">
        <v>287</v>
      </c>
      <c r="AC7" s="441" t="s">
        <v>287</v>
      </c>
      <c r="AD7" s="441" t="s">
        <v>287</v>
      </c>
      <c r="AE7" s="441" t="s">
        <v>874</v>
      </c>
      <c r="AF7" s="441" t="s">
        <v>963</v>
      </c>
      <c r="AG7" s="441" t="s">
        <v>287</v>
      </c>
      <c r="AH7" s="441" t="s">
        <v>287</v>
      </c>
      <c r="AI7" s="441" t="s">
        <v>287</v>
      </c>
      <c r="AJ7" s="441" t="s">
        <v>287</v>
      </c>
      <c r="AK7" s="441" t="s">
        <v>287</v>
      </c>
      <c r="AL7" s="441" t="s">
        <v>287</v>
      </c>
      <c r="AM7" s="441" t="s">
        <v>287</v>
      </c>
      <c r="AN7" s="441" t="s">
        <v>287</v>
      </c>
      <c r="AO7" s="441" t="s">
        <v>287</v>
      </c>
      <c r="AP7" s="441" t="s">
        <v>287</v>
      </c>
      <c r="AQ7" s="441" t="s">
        <v>287</v>
      </c>
      <c r="AR7" s="441" t="s">
        <v>287</v>
      </c>
      <c r="AS7" s="441" t="s">
        <v>833</v>
      </c>
      <c r="AT7" s="441" t="s">
        <v>834</v>
      </c>
      <c r="AU7" s="442">
        <v>0.99</v>
      </c>
      <c r="AV7" s="441" t="s">
        <v>835</v>
      </c>
      <c r="AW7" s="441" t="s">
        <v>836</v>
      </c>
      <c r="AX7" s="451">
        <v>0</v>
      </c>
      <c r="AY7" s="441">
        <v>9864817.8399999999</v>
      </c>
      <c r="AZ7" s="441" t="s">
        <v>287</v>
      </c>
      <c r="BA7" s="441" t="s">
        <v>287</v>
      </c>
      <c r="BB7" s="441" t="s">
        <v>287</v>
      </c>
      <c r="BC7" s="441" t="s">
        <v>287</v>
      </c>
      <c r="BD7" s="441" t="s">
        <v>287</v>
      </c>
      <c r="BE7" s="441" t="s">
        <v>287</v>
      </c>
      <c r="BF7" s="441" t="s">
        <v>287</v>
      </c>
      <c r="BG7" s="441" t="s">
        <v>287</v>
      </c>
      <c r="BH7" s="441" t="s">
        <v>287</v>
      </c>
      <c r="BI7" s="441" t="s">
        <v>287</v>
      </c>
      <c r="BJ7" s="441" t="s">
        <v>287</v>
      </c>
      <c r="BK7" s="441" t="s">
        <v>287</v>
      </c>
      <c r="BL7" s="441" t="s">
        <v>287</v>
      </c>
      <c r="BM7" s="441" t="s">
        <v>287</v>
      </c>
      <c r="BN7" s="441" t="s">
        <v>287</v>
      </c>
      <c r="BO7" s="441" t="s">
        <v>287</v>
      </c>
      <c r="BP7" s="441" t="s">
        <v>287</v>
      </c>
      <c r="BQ7" s="441" t="s">
        <v>287</v>
      </c>
      <c r="BR7" s="441" t="s">
        <v>287</v>
      </c>
      <c r="BS7" s="441" t="s">
        <v>837</v>
      </c>
      <c r="BT7" s="452">
        <v>42541</v>
      </c>
      <c r="BU7" s="441" t="s">
        <v>875</v>
      </c>
      <c r="BV7" s="452">
        <v>42541</v>
      </c>
      <c r="BW7" s="442">
        <v>0.99</v>
      </c>
      <c r="BX7" s="452">
        <v>42541</v>
      </c>
      <c r="BY7" s="441" t="s">
        <v>876</v>
      </c>
      <c r="BZ7" s="452">
        <v>42541</v>
      </c>
      <c r="CA7" s="441" t="s">
        <v>287</v>
      </c>
      <c r="CB7" s="441" t="s">
        <v>287</v>
      </c>
      <c r="CC7" s="441" t="s">
        <v>835</v>
      </c>
      <c r="CD7" s="452">
        <v>42541</v>
      </c>
      <c r="CE7" s="441" t="s">
        <v>287</v>
      </c>
      <c r="CF7" s="441" t="s">
        <v>300</v>
      </c>
      <c r="CG7" s="452">
        <v>42541</v>
      </c>
      <c r="CH7" s="441" t="s">
        <v>287</v>
      </c>
      <c r="CI7" s="441" t="s">
        <v>959</v>
      </c>
      <c r="CJ7" s="441" t="s">
        <v>838</v>
      </c>
      <c r="CK7" s="441" t="s">
        <v>287</v>
      </c>
      <c r="CL7" s="441" t="s">
        <v>287</v>
      </c>
      <c r="CM7" s="441" t="s">
        <v>287</v>
      </c>
      <c r="CN7" s="441" t="s">
        <v>287</v>
      </c>
      <c r="CO7" s="441">
        <v>4620798.8629999999</v>
      </c>
      <c r="CP7" s="441">
        <v>10943233.65</v>
      </c>
      <c r="CQ7" s="441">
        <v>4434027.4701119997</v>
      </c>
      <c r="CR7" s="589" t="s">
        <v>874</v>
      </c>
      <c r="CS7" s="441">
        <v>0</v>
      </c>
      <c r="CT7" s="441">
        <v>0</v>
      </c>
      <c r="CU7" s="441">
        <v>0</v>
      </c>
      <c r="CV7" s="441">
        <v>224852727.88999999</v>
      </c>
      <c r="CW7" s="441">
        <v>0</v>
      </c>
      <c r="CX7" s="441">
        <v>1431900000</v>
      </c>
      <c r="CY7" s="441">
        <v>0</v>
      </c>
      <c r="CZ7" s="441">
        <v>0</v>
      </c>
      <c r="DA7" s="441" t="s">
        <v>877</v>
      </c>
      <c r="DB7" s="441" t="s">
        <v>878</v>
      </c>
      <c r="DC7" s="441" t="s">
        <v>287</v>
      </c>
      <c r="DD7" s="441" t="s">
        <v>287</v>
      </c>
      <c r="DE7" s="441" t="s">
        <v>287</v>
      </c>
      <c r="DF7" s="441" t="s">
        <v>287</v>
      </c>
      <c r="DG7" s="441">
        <v>803881481.61000001</v>
      </c>
      <c r="DH7" s="441" t="s">
        <v>287</v>
      </c>
      <c r="DI7" s="441" t="s">
        <v>287</v>
      </c>
      <c r="DJ7" s="441" t="s">
        <v>287</v>
      </c>
      <c r="DK7" s="441" t="s">
        <v>287</v>
      </c>
      <c r="DL7" s="441" t="s">
        <v>287</v>
      </c>
      <c r="DM7" s="441" t="s">
        <v>287</v>
      </c>
      <c r="DN7" s="441" t="s">
        <v>287</v>
      </c>
      <c r="DO7" s="441" t="s">
        <v>287</v>
      </c>
      <c r="DP7" s="441" t="s">
        <v>287</v>
      </c>
      <c r="DQ7" s="441" t="s">
        <v>287</v>
      </c>
      <c r="DR7" s="441" t="s">
        <v>287</v>
      </c>
      <c r="DS7" s="441" t="s">
        <v>287</v>
      </c>
      <c r="DT7" s="441" t="s">
        <v>287</v>
      </c>
      <c r="DU7" s="441" t="s">
        <v>287</v>
      </c>
      <c r="DV7" s="441" t="s">
        <v>287</v>
      </c>
      <c r="DW7" s="441" t="s">
        <v>287</v>
      </c>
      <c r="DX7" s="441" t="s">
        <v>287</v>
      </c>
      <c r="DY7" s="441" t="s">
        <v>287</v>
      </c>
      <c r="DZ7" s="441">
        <v>119474099</v>
      </c>
      <c r="EA7" s="441">
        <v>65567023</v>
      </c>
      <c r="EB7" s="441">
        <v>200671797</v>
      </c>
      <c r="EC7" s="441">
        <v>131134045</v>
      </c>
      <c r="ED7" s="441">
        <v>52840969</v>
      </c>
      <c r="EE7" s="441">
        <v>280178710</v>
      </c>
      <c r="EF7" s="441">
        <v>160704611</v>
      </c>
      <c r="EG7" s="441" t="s">
        <v>839</v>
      </c>
      <c r="EH7" s="441" t="s">
        <v>879</v>
      </c>
      <c r="EI7" s="442">
        <v>0.8538</v>
      </c>
      <c r="EJ7" s="442">
        <v>3.7000000000000002E-3</v>
      </c>
      <c r="EK7" s="441" t="s">
        <v>287</v>
      </c>
      <c r="EL7" s="441">
        <v>224808787</v>
      </c>
      <c r="EM7" s="442">
        <v>1</v>
      </c>
      <c r="EN7" s="441" t="s">
        <v>287</v>
      </c>
      <c r="EO7" s="441" t="s">
        <v>287</v>
      </c>
      <c r="EP7" s="441" t="s">
        <v>287</v>
      </c>
      <c r="EQ7" s="441" t="s">
        <v>287</v>
      </c>
      <c r="ER7" s="441" t="s">
        <v>287</v>
      </c>
      <c r="ES7" s="441" t="s">
        <v>287</v>
      </c>
      <c r="ET7" s="442" t="s">
        <v>287</v>
      </c>
      <c r="EU7" s="441" t="s">
        <v>287</v>
      </c>
      <c r="EV7" s="441" t="s">
        <v>287</v>
      </c>
      <c r="EW7" s="441" t="s">
        <v>287</v>
      </c>
      <c r="EX7" s="441" t="s">
        <v>287</v>
      </c>
      <c r="EY7" s="441" t="s">
        <v>287</v>
      </c>
      <c r="EZ7" s="441" t="s">
        <v>287</v>
      </c>
      <c r="FA7" s="442" t="s">
        <v>287</v>
      </c>
      <c r="FB7" s="441" t="s">
        <v>287</v>
      </c>
      <c r="FC7" s="441" t="s">
        <v>287</v>
      </c>
      <c r="FD7" s="441" t="s">
        <v>287</v>
      </c>
      <c r="FE7" s="441" t="s">
        <v>287</v>
      </c>
      <c r="FF7" s="441" t="s">
        <v>287</v>
      </c>
      <c r="FG7" s="441" t="s">
        <v>287</v>
      </c>
      <c r="FH7" s="441" t="s">
        <v>287</v>
      </c>
      <c r="FI7" s="441" t="s">
        <v>287</v>
      </c>
      <c r="FJ7" s="441" t="s">
        <v>287</v>
      </c>
      <c r="FK7" s="442">
        <v>0.99440000000000006</v>
      </c>
      <c r="FL7" s="442">
        <v>0.99982000000000004</v>
      </c>
      <c r="FM7" s="441" t="s">
        <v>881</v>
      </c>
      <c r="FN7" s="453">
        <v>6.5972222222222224E-2</v>
      </c>
      <c r="FO7" s="441" t="s">
        <v>961</v>
      </c>
      <c r="FP7" s="451">
        <v>29</v>
      </c>
      <c r="FQ7" s="451">
        <v>9</v>
      </c>
      <c r="FR7" s="441" t="s">
        <v>287</v>
      </c>
      <c r="FS7" s="441" t="s">
        <v>287</v>
      </c>
      <c r="FT7" s="451">
        <v>29</v>
      </c>
      <c r="FU7" s="451">
        <v>8</v>
      </c>
      <c r="FV7" s="451">
        <v>1</v>
      </c>
      <c r="FW7" s="451">
        <v>22</v>
      </c>
      <c r="FX7" s="451">
        <v>7</v>
      </c>
      <c r="FY7" s="441" t="s">
        <v>287</v>
      </c>
      <c r="FZ7" s="441" t="s">
        <v>287</v>
      </c>
      <c r="GA7" s="441" t="s">
        <v>287</v>
      </c>
      <c r="GB7" s="441" t="s">
        <v>287</v>
      </c>
      <c r="GC7" s="441" t="s">
        <v>287</v>
      </c>
      <c r="GD7" s="441" t="s">
        <v>287</v>
      </c>
      <c r="GE7" s="441" t="s">
        <v>287</v>
      </c>
      <c r="GF7" s="441" t="s">
        <v>287</v>
      </c>
      <c r="GG7" s="442">
        <v>0.47397330561021234</v>
      </c>
      <c r="GH7" s="442">
        <v>0.49652026287021889</v>
      </c>
      <c r="GI7" s="442">
        <v>0.68127998791497502</v>
      </c>
      <c r="GJ7" s="442">
        <v>0.69823363060484156</v>
      </c>
      <c r="GK7" s="442" t="s">
        <v>711</v>
      </c>
      <c r="GL7" s="442">
        <v>0.46229999999999999</v>
      </c>
      <c r="GM7" s="442">
        <v>0.65090000000000003</v>
      </c>
      <c r="GN7" s="441" t="s">
        <v>287</v>
      </c>
      <c r="GO7" s="441" t="s">
        <v>287</v>
      </c>
      <c r="GP7" s="441" t="s">
        <v>287</v>
      </c>
      <c r="GQ7" s="441" t="s">
        <v>287</v>
      </c>
      <c r="GR7" s="441" t="s">
        <v>287</v>
      </c>
      <c r="GS7" s="441" t="s">
        <v>287</v>
      </c>
      <c r="GT7" s="441" t="s">
        <v>287</v>
      </c>
      <c r="GU7" s="441" t="s">
        <v>287</v>
      </c>
      <c r="GV7" s="441" t="s">
        <v>287</v>
      </c>
      <c r="GW7" s="441" t="s">
        <v>287</v>
      </c>
      <c r="GX7" s="441" t="s">
        <v>287</v>
      </c>
      <c r="GY7" s="441" t="s">
        <v>287</v>
      </c>
      <c r="GZ7" s="441" t="s">
        <v>287</v>
      </c>
      <c r="HA7" s="441" t="s">
        <v>287</v>
      </c>
      <c r="HB7" s="441" t="s">
        <v>287</v>
      </c>
      <c r="HC7" s="441" t="s">
        <v>287</v>
      </c>
      <c r="HD7" s="441" t="s">
        <v>287</v>
      </c>
      <c r="HE7" s="441" t="s">
        <v>287</v>
      </c>
      <c r="HF7" s="441" t="s">
        <v>287</v>
      </c>
      <c r="HG7" s="441" t="s">
        <v>287</v>
      </c>
      <c r="HH7" s="441" t="s">
        <v>287</v>
      </c>
      <c r="HI7" s="441" t="s">
        <v>287</v>
      </c>
      <c r="HJ7" s="441" t="s">
        <v>287</v>
      </c>
      <c r="HK7" s="441" t="s">
        <v>287</v>
      </c>
      <c r="HL7" s="441" t="s">
        <v>287</v>
      </c>
      <c r="HM7" s="441" t="s">
        <v>287</v>
      </c>
      <c r="HN7" s="441" t="s">
        <v>287</v>
      </c>
      <c r="HO7" s="441" t="s">
        <v>287</v>
      </c>
      <c r="HQ7" s="281"/>
      <c r="HR7" s="450"/>
    </row>
    <row r="8" spans="1:229" ht="15" customHeight="1" x14ac:dyDescent="0.35">
      <c r="A8" s="298">
        <v>43830</v>
      </c>
      <c r="B8" s="278" t="s">
        <v>873</v>
      </c>
      <c r="C8" s="278" t="s">
        <v>1</v>
      </c>
      <c r="D8" s="370" t="s">
        <v>832</v>
      </c>
      <c r="E8" s="440" t="s">
        <v>287</v>
      </c>
      <c r="F8" s="441">
        <v>25000000</v>
      </c>
      <c r="G8" s="441">
        <v>60000000</v>
      </c>
      <c r="H8" s="441">
        <v>15000000</v>
      </c>
      <c r="I8" s="441">
        <v>18251202.32</v>
      </c>
      <c r="J8" s="441" t="s">
        <v>287</v>
      </c>
      <c r="K8" s="441" t="s">
        <v>287</v>
      </c>
      <c r="L8" s="441" t="s">
        <v>287</v>
      </c>
      <c r="M8" s="441" t="s">
        <v>287</v>
      </c>
      <c r="N8" s="441" t="s">
        <v>287</v>
      </c>
      <c r="O8" s="441" t="s">
        <v>287</v>
      </c>
      <c r="P8" s="441" t="s">
        <v>287</v>
      </c>
      <c r="Q8" s="441" t="s">
        <v>287</v>
      </c>
      <c r="R8" s="441" t="s">
        <v>287</v>
      </c>
      <c r="S8" s="441" t="s">
        <v>287</v>
      </c>
      <c r="T8" s="441" t="s">
        <v>287</v>
      </c>
      <c r="U8" s="441" t="s">
        <v>287</v>
      </c>
      <c r="V8" s="441" t="s">
        <v>287</v>
      </c>
      <c r="W8" s="441" t="s">
        <v>287</v>
      </c>
      <c r="X8" s="441" t="s">
        <v>287</v>
      </c>
      <c r="Y8" s="441" t="s">
        <v>287</v>
      </c>
      <c r="Z8" s="441" t="s">
        <v>287</v>
      </c>
      <c r="AA8" s="441" t="s">
        <v>287</v>
      </c>
      <c r="AB8" s="441" t="s">
        <v>287</v>
      </c>
      <c r="AC8" s="441" t="s">
        <v>287</v>
      </c>
      <c r="AD8" s="441" t="s">
        <v>287</v>
      </c>
      <c r="AE8" s="441" t="s">
        <v>874</v>
      </c>
      <c r="AF8" s="441" t="s">
        <v>963</v>
      </c>
      <c r="AG8" s="441" t="s">
        <v>287</v>
      </c>
      <c r="AH8" s="441" t="s">
        <v>287</v>
      </c>
      <c r="AI8" s="441" t="s">
        <v>287</v>
      </c>
      <c r="AJ8" s="441" t="s">
        <v>287</v>
      </c>
      <c r="AK8" s="441" t="s">
        <v>287</v>
      </c>
      <c r="AL8" s="441" t="s">
        <v>287</v>
      </c>
      <c r="AM8" s="441" t="s">
        <v>287</v>
      </c>
      <c r="AN8" s="441" t="s">
        <v>287</v>
      </c>
      <c r="AO8" s="441" t="s">
        <v>287</v>
      </c>
      <c r="AP8" s="441" t="s">
        <v>287</v>
      </c>
      <c r="AQ8" s="441" t="s">
        <v>287</v>
      </c>
      <c r="AR8" s="441" t="s">
        <v>287</v>
      </c>
      <c r="AS8" s="441" t="s">
        <v>840</v>
      </c>
      <c r="AT8" s="441" t="s">
        <v>834</v>
      </c>
      <c r="AU8" s="442">
        <v>0.99</v>
      </c>
      <c r="AV8" s="441" t="s">
        <v>835</v>
      </c>
      <c r="AW8" s="441" t="s">
        <v>836</v>
      </c>
      <c r="AX8" s="451">
        <v>0</v>
      </c>
      <c r="AY8" s="441">
        <v>11583213.231000001</v>
      </c>
      <c r="AZ8" s="441" t="s">
        <v>287</v>
      </c>
      <c r="BA8" s="441" t="s">
        <v>287</v>
      </c>
      <c r="BB8" s="441" t="s">
        <v>287</v>
      </c>
      <c r="BC8" s="441" t="s">
        <v>287</v>
      </c>
      <c r="BD8" s="441" t="s">
        <v>287</v>
      </c>
      <c r="BE8" s="441" t="s">
        <v>287</v>
      </c>
      <c r="BF8" s="441" t="s">
        <v>287</v>
      </c>
      <c r="BG8" s="441" t="s">
        <v>287</v>
      </c>
      <c r="BH8" s="441" t="s">
        <v>287</v>
      </c>
      <c r="BI8" s="441" t="s">
        <v>287</v>
      </c>
      <c r="BJ8" s="441" t="s">
        <v>287</v>
      </c>
      <c r="BK8" s="441" t="s">
        <v>287</v>
      </c>
      <c r="BL8" s="441" t="s">
        <v>287</v>
      </c>
      <c r="BM8" s="441" t="s">
        <v>287</v>
      </c>
      <c r="BN8" s="441" t="s">
        <v>287</v>
      </c>
      <c r="BO8" s="441" t="s">
        <v>287</v>
      </c>
      <c r="BP8" s="441" t="s">
        <v>287</v>
      </c>
      <c r="BQ8" s="441" t="s">
        <v>287</v>
      </c>
      <c r="BR8" s="441" t="s">
        <v>287</v>
      </c>
      <c r="BS8" s="441" t="s">
        <v>837</v>
      </c>
      <c r="BT8" s="452">
        <v>42541</v>
      </c>
      <c r="BU8" s="441" t="s">
        <v>875</v>
      </c>
      <c r="BV8" s="452">
        <v>42541</v>
      </c>
      <c r="BW8" s="442">
        <v>0.99</v>
      </c>
      <c r="BX8" s="452">
        <v>42541</v>
      </c>
      <c r="BY8" s="441" t="s">
        <v>876</v>
      </c>
      <c r="BZ8" s="452">
        <v>42541</v>
      </c>
      <c r="CA8" s="441" t="s">
        <v>287</v>
      </c>
      <c r="CB8" s="441" t="s">
        <v>287</v>
      </c>
      <c r="CC8" s="441" t="s">
        <v>835</v>
      </c>
      <c r="CD8" s="452">
        <v>42541</v>
      </c>
      <c r="CE8" s="441" t="s">
        <v>287</v>
      </c>
      <c r="CF8" s="441" t="s">
        <v>300</v>
      </c>
      <c r="CG8" s="452">
        <v>42541</v>
      </c>
      <c r="CH8" s="441" t="s">
        <v>287</v>
      </c>
      <c r="CI8" s="441" t="s">
        <v>959</v>
      </c>
      <c r="CJ8" s="441" t="s">
        <v>838</v>
      </c>
      <c r="CK8" s="441" t="s">
        <v>287</v>
      </c>
      <c r="CL8" s="441" t="s">
        <v>287</v>
      </c>
      <c r="CM8" s="441" t="s">
        <v>287</v>
      </c>
      <c r="CN8" s="441" t="s">
        <v>287</v>
      </c>
      <c r="CO8" s="441">
        <v>4145271.2245161287</v>
      </c>
      <c r="CP8" s="441">
        <v>8496379.3500000015</v>
      </c>
      <c r="CQ8" s="441">
        <v>22610381.932112001</v>
      </c>
      <c r="CR8" s="589" t="s">
        <v>874</v>
      </c>
      <c r="CS8" s="441">
        <v>0</v>
      </c>
      <c r="CT8" s="441">
        <v>0</v>
      </c>
      <c r="CU8" s="441">
        <v>0</v>
      </c>
      <c r="CV8" s="441">
        <v>221622292.75</v>
      </c>
      <c r="CW8" s="441">
        <v>0</v>
      </c>
      <c r="CX8" s="441">
        <v>1430930000</v>
      </c>
      <c r="CY8" s="441">
        <v>0</v>
      </c>
      <c r="CZ8" s="441">
        <v>0</v>
      </c>
      <c r="DA8" s="441" t="s">
        <v>877</v>
      </c>
      <c r="DB8" s="441" t="s">
        <v>878</v>
      </c>
      <c r="DC8" s="441" t="s">
        <v>287</v>
      </c>
      <c r="DD8" s="441" t="s">
        <v>287</v>
      </c>
      <c r="DE8" s="441" t="s">
        <v>287</v>
      </c>
      <c r="DF8" s="441" t="s">
        <v>287</v>
      </c>
      <c r="DG8" s="441">
        <v>803881481.61000001</v>
      </c>
      <c r="DH8" s="441" t="s">
        <v>287</v>
      </c>
      <c r="DI8" s="441" t="s">
        <v>287</v>
      </c>
      <c r="DJ8" s="441" t="s">
        <v>287</v>
      </c>
      <c r="DK8" s="441" t="s">
        <v>287</v>
      </c>
      <c r="DL8" s="441" t="s">
        <v>287</v>
      </c>
      <c r="DM8" s="441" t="s">
        <v>287</v>
      </c>
      <c r="DN8" s="441" t="s">
        <v>287</v>
      </c>
      <c r="DO8" s="441" t="s">
        <v>287</v>
      </c>
      <c r="DP8" s="441" t="s">
        <v>287</v>
      </c>
      <c r="DQ8" s="441" t="s">
        <v>287</v>
      </c>
      <c r="DR8" s="441" t="s">
        <v>287</v>
      </c>
      <c r="DS8" s="441" t="s">
        <v>287</v>
      </c>
      <c r="DT8" s="441" t="s">
        <v>287</v>
      </c>
      <c r="DU8" s="441" t="s">
        <v>287</v>
      </c>
      <c r="DV8" s="441" t="s">
        <v>287</v>
      </c>
      <c r="DW8" s="441" t="s">
        <v>287</v>
      </c>
      <c r="DX8" s="441" t="s">
        <v>287</v>
      </c>
      <c r="DY8" s="441" t="s">
        <v>287</v>
      </c>
      <c r="DZ8" s="441">
        <v>119474099</v>
      </c>
      <c r="EA8" s="441">
        <v>65567023</v>
      </c>
      <c r="EB8" s="441">
        <v>200671797</v>
      </c>
      <c r="EC8" s="441">
        <v>131134045</v>
      </c>
      <c r="ED8" s="441">
        <v>52840969</v>
      </c>
      <c r="EE8" s="441">
        <v>280178710</v>
      </c>
      <c r="EF8" s="441">
        <v>160704611</v>
      </c>
      <c r="EG8" s="441" t="s">
        <v>839</v>
      </c>
      <c r="EH8" s="441" t="s">
        <v>879</v>
      </c>
      <c r="EI8" s="442">
        <v>0.8538</v>
      </c>
      <c r="EJ8" s="442">
        <v>3.7000000000000002E-3</v>
      </c>
      <c r="EK8" s="441" t="s">
        <v>287</v>
      </c>
      <c r="EL8" s="441">
        <v>221571610.11000001</v>
      </c>
      <c r="EM8" s="442">
        <v>1</v>
      </c>
      <c r="EN8" s="441" t="s">
        <v>287</v>
      </c>
      <c r="EO8" s="441" t="s">
        <v>287</v>
      </c>
      <c r="EP8" s="441" t="s">
        <v>287</v>
      </c>
      <c r="EQ8" s="441" t="s">
        <v>287</v>
      </c>
      <c r="ER8" s="441" t="s">
        <v>287</v>
      </c>
      <c r="ES8" s="441" t="s">
        <v>287</v>
      </c>
      <c r="ET8" s="442" t="s">
        <v>287</v>
      </c>
      <c r="EU8" s="441" t="s">
        <v>287</v>
      </c>
      <c r="EV8" s="441" t="s">
        <v>287</v>
      </c>
      <c r="EW8" s="441" t="s">
        <v>287</v>
      </c>
      <c r="EX8" s="441" t="s">
        <v>287</v>
      </c>
      <c r="EY8" s="441" t="s">
        <v>287</v>
      </c>
      <c r="EZ8" s="441" t="s">
        <v>287</v>
      </c>
      <c r="FA8" s="442" t="s">
        <v>287</v>
      </c>
      <c r="FB8" s="441" t="s">
        <v>287</v>
      </c>
      <c r="FC8" s="441" t="s">
        <v>287</v>
      </c>
      <c r="FD8" s="441" t="s">
        <v>287</v>
      </c>
      <c r="FE8" s="441" t="s">
        <v>287</v>
      </c>
      <c r="FF8" s="441" t="s">
        <v>287</v>
      </c>
      <c r="FG8" s="441" t="s">
        <v>287</v>
      </c>
      <c r="FH8" s="441" t="s">
        <v>287</v>
      </c>
      <c r="FI8" s="441" t="s">
        <v>287</v>
      </c>
      <c r="FJ8" s="441" t="s">
        <v>287</v>
      </c>
      <c r="FK8" s="442">
        <v>0.99440000000000006</v>
      </c>
      <c r="FL8" s="442">
        <v>0.99982000000000004</v>
      </c>
      <c r="FM8" s="441" t="s">
        <v>881</v>
      </c>
      <c r="FN8" s="453">
        <v>6.5972222222222224E-2</v>
      </c>
      <c r="FO8" s="441" t="s">
        <v>961</v>
      </c>
      <c r="FP8" s="451">
        <v>29</v>
      </c>
      <c r="FQ8" s="451">
        <v>9</v>
      </c>
      <c r="FR8" s="441" t="s">
        <v>287</v>
      </c>
      <c r="FS8" s="441" t="s">
        <v>287</v>
      </c>
      <c r="FT8" s="451">
        <v>29</v>
      </c>
      <c r="FU8" s="451">
        <v>8</v>
      </c>
      <c r="FV8" s="451">
        <v>1</v>
      </c>
      <c r="FW8" s="451">
        <v>22</v>
      </c>
      <c r="FX8" s="451">
        <v>7</v>
      </c>
      <c r="FY8" s="441" t="s">
        <v>287</v>
      </c>
      <c r="FZ8" s="441" t="s">
        <v>287</v>
      </c>
      <c r="GA8" s="441" t="s">
        <v>287</v>
      </c>
      <c r="GB8" s="441" t="s">
        <v>287</v>
      </c>
      <c r="GC8" s="441" t="s">
        <v>287</v>
      </c>
      <c r="GD8" s="441" t="s">
        <v>287</v>
      </c>
      <c r="GE8" s="441" t="s">
        <v>287</v>
      </c>
      <c r="GF8" s="441" t="s">
        <v>287</v>
      </c>
      <c r="GG8" s="442">
        <v>0.49132624265696384</v>
      </c>
      <c r="GH8" s="442">
        <v>0.50156733979297952</v>
      </c>
      <c r="GI8" s="442">
        <v>0.68215838562034858</v>
      </c>
      <c r="GJ8" s="442">
        <v>0.69494891105474776</v>
      </c>
      <c r="GK8" s="442" t="s">
        <v>711</v>
      </c>
      <c r="GL8" s="442">
        <v>0.46800000000000003</v>
      </c>
      <c r="GM8" s="442">
        <v>0.68930000000000002</v>
      </c>
      <c r="GN8" s="441" t="s">
        <v>287</v>
      </c>
      <c r="GO8" s="441" t="s">
        <v>287</v>
      </c>
      <c r="GP8" s="441" t="s">
        <v>287</v>
      </c>
      <c r="GQ8" s="441" t="s">
        <v>287</v>
      </c>
      <c r="GR8" s="441" t="s">
        <v>287</v>
      </c>
      <c r="GS8" s="441" t="s">
        <v>287</v>
      </c>
      <c r="GT8" s="441" t="s">
        <v>287</v>
      </c>
      <c r="GU8" s="441" t="s">
        <v>287</v>
      </c>
      <c r="GV8" s="441" t="s">
        <v>287</v>
      </c>
      <c r="GW8" s="441" t="s">
        <v>287</v>
      </c>
      <c r="GX8" s="441" t="s">
        <v>287</v>
      </c>
      <c r="GY8" s="441" t="s">
        <v>287</v>
      </c>
      <c r="GZ8" s="441" t="s">
        <v>287</v>
      </c>
      <c r="HA8" s="441" t="s">
        <v>287</v>
      </c>
      <c r="HB8" s="441" t="s">
        <v>287</v>
      </c>
      <c r="HC8" s="441" t="s">
        <v>287</v>
      </c>
      <c r="HD8" s="441" t="s">
        <v>287</v>
      </c>
      <c r="HE8" s="441" t="s">
        <v>287</v>
      </c>
      <c r="HF8" s="441" t="s">
        <v>287</v>
      </c>
      <c r="HG8" s="441" t="s">
        <v>287</v>
      </c>
      <c r="HH8" s="441" t="s">
        <v>287</v>
      </c>
      <c r="HI8" s="441" t="s">
        <v>287</v>
      </c>
      <c r="HJ8" s="441" t="s">
        <v>287</v>
      </c>
      <c r="HK8" s="441" t="s">
        <v>287</v>
      </c>
      <c r="HL8" s="441" t="s">
        <v>287</v>
      </c>
      <c r="HM8" s="441" t="s">
        <v>287</v>
      </c>
      <c r="HN8" s="441" t="s">
        <v>287</v>
      </c>
      <c r="HO8" s="441" t="s">
        <v>287</v>
      </c>
      <c r="HQ8" s="281"/>
      <c r="HR8" s="450"/>
    </row>
    <row r="9" spans="1:229" ht="15" customHeight="1" x14ac:dyDescent="0.35">
      <c r="A9" s="298">
        <v>43921</v>
      </c>
      <c r="B9" s="278" t="s">
        <v>873</v>
      </c>
      <c r="C9" s="278" t="s">
        <v>1</v>
      </c>
      <c r="D9" s="303" t="s">
        <v>832</v>
      </c>
      <c r="E9" s="440" t="s">
        <v>287</v>
      </c>
      <c r="F9" s="441">
        <v>25000000</v>
      </c>
      <c r="G9" s="441">
        <v>60000000</v>
      </c>
      <c r="H9" s="441">
        <v>15000000</v>
      </c>
      <c r="I9" s="441">
        <v>18251202.32</v>
      </c>
      <c r="J9" s="441" t="s">
        <v>287</v>
      </c>
      <c r="K9" s="441" t="s">
        <v>287</v>
      </c>
      <c r="L9" s="441" t="s">
        <v>287</v>
      </c>
      <c r="M9" s="441" t="s">
        <v>287</v>
      </c>
      <c r="N9" s="441" t="s">
        <v>287</v>
      </c>
      <c r="O9" s="441" t="s">
        <v>287</v>
      </c>
      <c r="P9" s="441" t="s">
        <v>287</v>
      </c>
      <c r="Q9" s="441" t="s">
        <v>287</v>
      </c>
      <c r="R9" s="441" t="s">
        <v>287</v>
      </c>
      <c r="S9" s="441" t="s">
        <v>287</v>
      </c>
      <c r="T9" s="441" t="s">
        <v>287</v>
      </c>
      <c r="U9" s="441" t="s">
        <v>287</v>
      </c>
      <c r="V9" s="441" t="s">
        <v>287</v>
      </c>
      <c r="W9" s="441" t="s">
        <v>287</v>
      </c>
      <c r="X9" s="441" t="s">
        <v>287</v>
      </c>
      <c r="Y9" s="441" t="s">
        <v>287</v>
      </c>
      <c r="Z9" s="441" t="s">
        <v>287</v>
      </c>
      <c r="AA9" s="441" t="s">
        <v>287</v>
      </c>
      <c r="AB9" s="441" t="s">
        <v>287</v>
      </c>
      <c r="AC9" s="441" t="s">
        <v>287</v>
      </c>
      <c r="AD9" s="441" t="s">
        <v>287</v>
      </c>
      <c r="AE9" s="441" t="s">
        <v>874</v>
      </c>
      <c r="AF9" s="441" t="s">
        <v>963</v>
      </c>
      <c r="AG9" s="441" t="s">
        <v>287</v>
      </c>
      <c r="AH9" s="441" t="s">
        <v>287</v>
      </c>
      <c r="AI9" s="441" t="s">
        <v>287</v>
      </c>
      <c r="AJ9" s="441" t="s">
        <v>287</v>
      </c>
      <c r="AK9" s="441" t="s">
        <v>287</v>
      </c>
      <c r="AL9" s="441" t="s">
        <v>287</v>
      </c>
      <c r="AM9" s="441" t="s">
        <v>287</v>
      </c>
      <c r="AN9" s="441" t="s">
        <v>287</v>
      </c>
      <c r="AO9" s="441" t="s">
        <v>287</v>
      </c>
      <c r="AP9" s="441" t="s">
        <v>287</v>
      </c>
      <c r="AQ9" s="441" t="s">
        <v>287</v>
      </c>
      <c r="AR9" s="441" t="s">
        <v>287</v>
      </c>
      <c r="AS9" s="441" t="s">
        <v>841</v>
      </c>
      <c r="AT9" s="441" t="s">
        <v>834</v>
      </c>
      <c r="AU9" s="442">
        <v>0.99</v>
      </c>
      <c r="AV9" s="441" t="s">
        <v>835</v>
      </c>
      <c r="AW9" s="441" t="s">
        <v>836</v>
      </c>
      <c r="AX9" s="451">
        <v>0</v>
      </c>
      <c r="AY9" s="441">
        <v>16016474.857199997</v>
      </c>
      <c r="AZ9" s="441" t="s">
        <v>287</v>
      </c>
      <c r="BA9" s="441" t="s">
        <v>287</v>
      </c>
      <c r="BB9" s="441" t="s">
        <v>287</v>
      </c>
      <c r="BC9" s="441" t="s">
        <v>287</v>
      </c>
      <c r="BD9" s="441" t="s">
        <v>287</v>
      </c>
      <c r="BE9" s="441" t="s">
        <v>287</v>
      </c>
      <c r="BF9" s="441" t="s">
        <v>287</v>
      </c>
      <c r="BG9" s="441" t="s">
        <v>287</v>
      </c>
      <c r="BH9" s="441" t="s">
        <v>287</v>
      </c>
      <c r="BI9" s="441" t="s">
        <v>287</v>
      </c>
      <c r="BJ9" s="441" t="s">
        <v>287</v>
      </c>
      <c r="BK9" s="441" t="s">
        <v>287</v>
      </c>
      <c r="BL9" s="441" t="s">
        <v>287</v>
      </c>
      <c r="BM9" s="441" t="s">
        <v>287</v>
      </c>
      <c r="BN9" s="441" t="s">
        <v>287</v>
      </c>
      <c r="BO9" s="441" t="s">
        <v>287</v>
      </c>
      <c r="BP9" s="441" t="s">
        <v>287</v>
      </c>
      <c r="BQ9" s="441" t="s">
        <v>287</v>
      </c>
      <c r="BR9" s="441" t="s">
        <v>287</v>
      </c>
      <c r="BS9" s="441" t="s">
        <v>837</v>
      </c>
      <c r="BT9" s="452">
        <v>42541</v>
      </c>
      <c r="BU9" s="441" t="s">
        <v>875</v>
      </c>
      <c r="BV9" s="452">
        <v>42541</v>
      </c>
      <c r="BW9" s="442">
        <v>0.99</v>
      </c>
      <c r="BX9" s="452">
        <v>42541</v>
      </c>
      <c r="BY9" s="441" t="s">
        <v>876</v>
      </c>
      <c r="BZ9" s="452">
        <v>42541</v>
      </c>
      <c r="CA9" s="441" t="s">
        <v>287</v>
      </c>
      <c r="CB9" s="441" t="s">
        <v>287</v>
      </c>
      <c r="CC9" s="441" t="s">
        <v>835</v>
      </c>
      <c r="CD9" s="452">
        <v>42541</v>
      </c>
      <c r="CE9" s="441" t="s">
        <v>287</v>
      </c>
      <c r="CF9" s="441" t="s">
        <v>300</v>
      </c>
      <c r="CG9" s="452">
        <v>42541</v>
      </c>
      <c r="CH9" s="441" t="s">
        <v>287</v>
      </c>
      <c r="CI9" s="441" t="s">
        <v>959</v>
      </c>
      <c r="CJ9" s="441" t="s">
        <v>838</v>
      </c>
      <c r="CK9" s="441" t="s">
        <v>287</v>
      </c>
      <c r="CL9" s="441" t="s">
        <v>287</v>
      </c>
      <c r="CM9" s="441" t="s">
        <v>287</v>
      </c>
      <c r="CN9" s="441" t="s">
        <v>287</v>
      </c>
      <c r="CO9" s="441">
        <v>10750979.607619047</v>
      </c>
      <c r="CP9" s="441">
        <v>53765232.450000003</v>
      </c>
      <c r="CQ9" s="441">
        <v>18850534.652000003</v>
      </c>
      <c r="CR9" s="589" t="s">
        <v>874</v>
      </c>
      <c r="CS9" s="441">
        <v>0</v>
      </c>
      <c r="CT9" s="441">
        <v>0</v>
      </c>
      <c r="CU9" s="441">
        <v>0</v>
      </c>
      <c r="CV9" s="441">
        <v>279819230.23999995</v>
      </c>
      <c r="CW9" s="441">
        <v>0</v>
      </c>
      <c r="CX9" s="441">
        <v>1433130000</v>
      </c>
      <c r="CY9" s="441">
        <v>0</v>
      </c>
      <c r="CZ9" s="441">
        <v>0</v>
      </c>
      <c r="DA9" s="441" t="s">
        <v>877</v>
      </c>
      <c r="DB9" s="441" t="s">
        <v>878</v>
      </c>
      <c r="DC9" s="441" t="s">
        <v>287</v>
      </c>
      <c r="DD9" s="441" t="s">
        <v>287</v>
      </c>
      <c r="DE9" s="441" t="s">
        <v>287</v>
      </c>
      <c r="DF9" s="441" t="s">
        <v>287</v>
      </c>
      <c r="DG9" s="441">
        <v>803881481.61000001</v>
      </c>
      <c r="DH9" s="441" t="s">
        <v>287</v>
      </c>
      <c r="DI9" s="441" t="s">
        <v>287</v>
      </c>
      <c r="DJ9" s="441" t="s">
        <v>287</v>
      </c>
      <c r="DK9" s="441" t="s">
        <v>287</v>
      </c>
      <c r="DL9" s="441" t="s">
        <v>287</v>
      </c>
      <c r="DM9" s="441" t="s">
        <v>287</v>
      </c>
      <c r="DN9" s="441" t="s">
        <v>287</v>
      </c>
      <c r="DO9" s="441" t="s">
        <v>287</v>
      </c>
      <c r="DP9" s="441" t="s">
        <v>287</v>
      </c>
      <c r="DQ9" s="441" t="s">
        <v>287</v>
      </c>
      <c r="DR9" s="441" t="s">
        <v>287</v>
      </c>
      <c r="DS9" s="441" t="s">
        <v>287</v>
      </c>
      <c r="DT9" s="441" t="s">
        <v>287</v>
      </c>
      <c r="DU9" s="441" t="s">
        <v>287</v>
      </c>
      <c r="DV9" s="441" t="s">
        <v>287</v>
      </c>
      <c r="DW9" s="441" t="s">
        <v>287</v>
      </c>
      <c r="DX9" s="441" t="s">
        <v>287</v>
      </c>
      <c r="DY9" s="441" t="s">
        <v>287</v>
      </c>
      <c r="DZ9" s="441">
        <v>124344888</v>
      </c>
      <c r="EA9" s="441">
        <v>59001432</v>
      </c>
      <c r="EB9" s="441">
        <v>177050167</v>
      </c>
      <c r="EC9" s="441">
        <v>118002864</v>
      </c>
      <c r="ED9" s="441">
        <v>44793569</v>
      </c>
      <c r="EE9" s="441">
        <v>281420341</v>
      </c>
      <c r="EF9" s="441">
        <v>157075453</v>
      </c>
      <c r="EG9" s="441" t="s">
        <v>839</v>
      </c>
      <c r="EH9" s="441" t="s">
        <v>879</v>
      </c>
      <c r="EI9" s="442">
        <v>0.84470000000000001</v>
      </c>
      <c r="EJ9" s="442">
        <v>4.0000000000000001E-3</v>
      </c>
      <c r="EK9" s="441" t="s">
        <v>287</v>
      </c>
      <c r="EL9" s="441">
        <v>279765875.14999998</v>
      </c>
      <c r="EM9" s="442">
        <v>1</v>
      </c>
      <c r="EN9" s="441" t="s">
        <v>287</v>
      </c>
      <c r="EO9" s="441" t="s">
        <v>287</v>
      </c>
      <c r="EP9" s="441" t="s">
        <v>287</v>
      </c>
      <c r="EQ9" s="441" t="s">
        <v>287</v>
      </c>
      <c r="ER9" s="441" t="s">
        <v>287</v>
      </c>
      <c r="ES9" s="441" t="s">
        <v>287</v>
      </c>
      <c r="ET9" s="442" t="s">
        <v>287</v>
      </c>
      <c r="EU9" s="441" t="s">
        <v>287</v>
      </c>
      <c r="EV9" s="441" t="s">
        <v>287</v>
      </c>
      <c r="EW9" s="441" t="s">
        <v>287</v>
      </c>
      <c r="EX9" s="441" t="s">
        <v>287</v>
      </c>
      <c r="EY9" s="441" t="s">
        <v>287</v>
      </c>
      <c r="EZ9" s="441" t="s">
        <v>287</v>
      </c>
      <c r="FA9" s="442" t="s">
        <v>287</v>
      </c>
      <c r="FB9" s="441" t="s">
        <v>287</v>
      </c>
      <c r="FC9" s="441" t="s">
        <v>287</v>
      </c>
      <c r="FD9" s="441" t="s">
        <v>287</v>
      </c>
      <c r="FE9" s="441" t="s">
        <v>287</v>
      </c>
      <c r="FF9" s="441" t="s">
        <v>287</v>
      </c>
      <c r="FG9" s="441" t="s">
        <v>287</v>
      </c>
      <c r="FH9" s="441" t="s">
        <v>287</v>
      </c>
      <c r="FI9" s="441" t="s">
        <v>287</v>
      </c>
      <c r="FJ9" s="441" t="s">
        <v>287</v>
      </c>
      <c r="FK9" s="442">
        <v>0.99440000000000006</v>
      </c>
      <c r="FL9" s="442">
        <v>1</v>
      </c>
      <c r="FM9" s="441" t="s">
        <v>847</v>
      </c>
      <c r="FN9" s="453">
        <v>0</v>
      </c>
      <c r="FO9" s="441" t="s">
        <v>961</v>
      </c>
      <c r="FP9" s="451">
        <v>29</v>
      </c>
      <c r="FQ9" s="451">
        <v>9</v>
      </c>
      <c r="FR9" s="441" t="s">
        <v>287</v>
      </c>
      <c r="FS9" s="441" t="s">
        <v>287</v>
      </c>
      <c r="FT9" s="451">
        <v>29</v>
      </c>
      <c r="FU9" s="451">
        <v>8</v>
      </c>
      <c r="FV9" s="451">
        <v>1</v>
      </c>
      <c r="FW9" s="451">
        <v>22</v>
      </c>
      <c r="FX9" s="451">
        <v>7</v>
      </c>
      <c r="FY9" s="441" t="s">
        <v>287</v>
      </c>
      <c r="FZ9" s="441" t="s">
        <v>287</v>
      </c>
      <c r="GA9" s="441" t="s">
        <v>287</v>
      </c>
      <c r="GB9" s="441" t="s">
        <v>287</v>
      </c>
      <c r="GC9" s="441" t="s">
        <v>287</v>
      </c>
      <c r="GD9" s="441" t="s">
        <v>287</v>
      </c>
      <c r="GE9" s="441" t="s">
        <v>287</v>
      </c>
      <c r="GF9" s="441" t="s">
        <v>287</v>
      </c>
      <c r="GG9" s="442">
        <v>0.48252138478902784</v>
      </c>
      <c r="GH9" s="442">
        <v>0.51116027551678167</v>
      </c>
      <c r="GI9" s="442">
        <v>0.69244435069359977</v>
      </c>
      <c r="GJ9" s="442">
        <v>0.71700279569569314</v>
      </c>
      <c r="GK9" s="442" t="s">
        <v>711</v>
      </c>
      <c r="GL9" s="442">
        <v>0.46800000000000003</v>
      </c>
      <c r="GM9" s="442">
        <v>0.68930000000000002</v>
      </c>
      <c r="GN9" s="441" t="s">
        <v>287</v>
      </c>
      <c r="GO9" s="441" t="s">
        <v>287</v>
      </c>
      <c r="GP9" s="441" t="s">
        <v>287</v>
      </c>
      <c r="GQ9" s="441" t="s">
        <v>287</v>
      </c>
      <c r="GR9" s="441" t="s">
        <v>287</v>
      </c>
      <c r="GS9" s="441" t="s">
        <v>287</v>
      </c>
      <c r="GT9" s="441" t="s">
        <v>287</v>
      </c>
      <c r="GU9" s="441" t="s">
        <v>287</v>
      </c>
      <c r="GV9" s="441" t="s">
        <v>287</v>
      </c>
      <c r="GW9" s="441" t="s">
        <v>287</v>
      </c>
      <c r="GX9" s="441" t="s">
        <v>287</v>
      </c>
      <c r="GY9" s="441" t="s">
        <v>287</v>
      </c>
      <c r="GZ9" s="441" t="s">
        <v>287</v>
      </c>
      <c r="HA9" s="441" t="s">
        <v>287</v>
      </c>
      <c r="HB9" s="441" t="s">
        <v>287</v>
      </c>
      <c r="HC9" s="441" t="s">
        <v>287</v>
      </c>
      <c r="HD9" s="441" t="s">
        <v>287</v>
      </c>
      <c r="HE9" s="441" t="s">
        <v>287</v>
      </c>
      <c r="HF9" s="441" t="s">
        <v>287</v>
      </c>
      <c r="HG9" s="441" t="s">
        <v>287</v>
      </c>
      <c r="HH9" s="441" t="s">
        <v>287</v>
      </c>
      <c r="HI9" s="441" t="s">
        <v>287</v>
      </c>
      <c r="HJ9" s="441" t="s">
        <v>287</v>
      </c>
      <c r="HK9" s="441" t="s">
        <v>287</v>
      </c>
      <c r="HL9" s="441" t="s">
        <v>287</v>
      </c>
      <c r="HM9" s="441" t="s">
        <v>287</v>
      </c>
      <c r="HN9" s="441" t="s">
        <v>287</v>
      </c>
      <c r="HO9" s="441" t="s">
        <v>287</v>
      </c>
      <c r="HQ9" s="281"/>
      <c r="HR9" s="450"/>
    </row>
    <row r="10" spans="1:229" ht="15" customHeight="1" x14ac:dyDescent="0.35">
      <c r="A10" s="298">
        <v>44012</v>
      </c>
      <c r="B10" s="278" t="s">
        <v>873</v>
      </c>
      <c r="C10" s="278" t="s">
        <v>1</v>
      </c>
      <c r="D10" s="303" t="s">
        <v>832</v>
      </c>
      <c r="E10" s="440" t="s">
        <v>287</v>
      </c>
      <c r="F10" s="441">
        <v>25000000</v>
      </c>
      <c r="G10" s="441">
        <v>60000000</v>
      </c>
      <c r="H10" s="441">
        <v>15000000</v>
      </c>
      <c r="I10" s="441">
        <v>18303860.729999997</v>
      </c>
      <c r="J10" s="441" t="s">
        <v>287</v>
      </c>
      <c r="K10" s="441" t="s">
        <v>287</v>
      </c>
      <c r="L10" s="441" t="s">
        <v>287</v>
      </c>
      <c r="M10" s="441" t="s">
        <v>287</v>
      </c>
      <c r="N10" s="441" t="s">
        <v>287</v>
      </c>
      <c r="O10" s="441" t="s">
        <v>287</v>
      </c>
      <c r="P10" s="441" t="s">
        <v>287</v>
      </c>
      <c r="Q10" s="441" t="s">
        <v>287</v>
      </c>
      <c r="R10" s="441" t="s">
        <v>287</v>
      </c>
      <c r="S10" s="441" t="s">
        <v>287</v>
      </c>
      <c r="T10" s="441" t="s">
        <v>287</v>
      </c>
      <c r="U10" s="441" t="s">
        <v>287</v>
      </c>
      <c r="V10" s="441" t="s">
        <v>287</v>
      </c>
      <c r="W10" s="441" t="s">
        <v>287</v>
      </c>
      <c r="X10" s="441" t="s">
        <v>287</v>
      </c>
      <c r="Y10" s="441" t="s">
        <v>287</v>
      </c>
      <c r="Z10" s="441" t="s">
        <v>287</v>
      </c>
      <c r="AA10" s="441" t="s">
        <v>287</v>
      </c>
      <c r="AB10" s="441" t="s">
        <v>287</v>
      </c>
      <c r="AC10" s="441" t="s">
        <v>287</v>
      </c>
      <c r="AD10" s="441" t="s">
        <v>287</v>
      </c>
      <c r="AE10" s="441" t="s">
        <v>874</v>
      </c>
      <c r="AF10" s="441" t="s">
        <v>963</v>
      </c>
      <c r="AG10" s="441" t="s">
        <v>287</v>
      </c>
      <c r="AH10" s="441" t="s">
        <v>287</v>
      </c>
      <c r="AI10" s="441" t="s">
        <v>287</v>
      </c>
      <c r="AJ10" s="441" t="s">
        <v>287</v>
      </c>
      <c r="AK10" s="441" t="s">
        <v>287</v>
      </c>
      <c r="AL10" s="441" t="s">
        <v>287</v>
      </c>
      <c r="AM10" s="441" t="s">
        <v>287</v>
      </c>
      <c r="AN10" s="441" t="s">
        <v>287</v>
      </c>
      <c r="AO10" s="441" t="s">
        <v>287</v>
      </c>
      <c r="AP10" s="441" t="s">
        <v>287</v>
      </c>
      <c r="AQ10" s="441" t="s">
        <v>287</v>
      </c>
      <c r="AR10" s="441" t="s">
        <v>287</v>
      </c>
      <c r="AS10" s="441" t="s">
        <v>841</v>
      </c>
      <c r="AT10" s="441" t="s">
        <v>834</v>
      </c>
      <c r="AU10" s="442">
        <v>0.99</v>
      </c>
      <c r="AV10" s="441" t="s">
        <v>835</v>
      </c>
      <c r="AW10" s="441" t="s">
        <v>836</v>
      </c>
      <c r="AX10" s="451">
        <v>0</v>
      </c>
      <c r="AY10" s="441">
        <v>18616461.769600004</v>
      </c>
      <c r="AZ10" s="441" t="s">
        <v>287</v>
      </c>
      <c r="BA10" s="441" t="s">
        <v>287</v>
      </c>
      <c r="BB10" s="441" t="s">
        <v>287</v>
      </c>
      <c r="BC10" s="441" t="s">
        <v>287</v>
      </c>
      <c r="BD10" s="441" t="s">
        <v>287</v>
      </c>
      <c r="BE10" s="441" t="s">
        <v>287</v>
      </c>
      <c r="BF10" s="441" t="s">
        <v>287</v>
      </c>
      <c r="BG10" s="441" t="s">
        <v>287</v>
      </c>
      <c r="BH10" s="441" t="s">
        <v>287</v>
      </c>
      <c r="BI10" s="441" t="s">
        <v>287</v>
      </c>
      <c r="BJ10" s="441" t="s">
        <v>287</v>
      </c>
      <c r="BK10" s="441" t="s">
        <v>287</v>
      </c>
      <c r="BL10" s="441" t="s">
        <v>287</v>
      </c>
      <c r="BM10" s="441" t="s">
        <v>287</v>
      </c>
      <c r="BN10" s="441" t="s">
        <v>287</v>
      </c>
      <c r="BO10" s="441" t="s">
        <v>287</v>
      </c>
      <c r="BP10" s="441" t="s">
        <v>287</v>
      </c>
      <c r="BQ10" s="441" t="s">
        <v>287</v>
      </c>
      <c r="BR10" s="441" t="s">
        <v>287</v>
      </c>
      <c r="BS10" s="441" t="s">
        <v>837</v>
      </c>
      <c r="BT10" s="452">
        <v>42541</v>
      </c>
      <c r="BU10" s="441" t="s">
        <v>875</v>
      </c>
      <c r="BV10" s="452">
        <v>42541</v>
      </c>
      <c r="BW10" s="442">
        <v>0.99</v>
      </c>
      <c r="BX10" s="452">
        <v>42541</v>
      </c>
      <c r="BY10" s="441" t="s">
        <v>876</v>
      </c>
      <c r="BZ10" s="452">
        <v>42541</v>
      </c>
      <c r="CA10" s="441" t="s">
        <v>287</v>
      </c>
      <c r="CB10" s="441" t="s">
        <v>287</v>
      </c>
      <c r="CC10" s="441" t="s">
        <v>835</v>
      </c>
      <c r="CD10" s="452">
        <v>42541</v>
      </c>
      <c r="CE10" s="441" t="s">
        <v>287</v>
      </c>
      <c r="CF10" s="441" t="s">
        <v>300</v>
      </c>
      <c r="CG10" s="452">
        <v>42541</v>
      </c>
      <c r="CH10" s="441" t="s">
        <v>287</v>
      </c>
      <c r="CI10" s="441" t="s">
        <v>959</v>
      </c>
      <c r="CJ10" s="441" t="s">
        <v>838</v>
      </c>
      <c r="CK10" s="441" t="s">
        <v>287</v>
      </c>
      <c r="CL10" s="441" t="s">
        <v>287</v>
      </c>
      <c r="CM10" s="441" t="s">
        <v>287</v>
      </c>
      <c r="CN10" s="441" t="s">
        <v>287</v>
      </c>
      <c r="CO10" s="441">
        <v>14016426.492711861</v>
      </c>
      <c r="CP10" s="441">
        <v>55599798.479999997</v>
      </c>
      <c r="CQ10" s="441">
        <v>48314123.982239999</v>
      </c>
      <c r="CR10" s="589" t="s">
        <v>874</v>
      </c>
      <c r="CS10" s="441">
        <v>0</v>
      </c>
      <c r="CT10" s="441">
        <v>0</v>
      </c>
      <c r="CU10" s="441">
        <v>0</v>
      </c>
      <c r="CV10" s="441">
        <v>298900558.70999998</v>
      </c>
      <c r="CW10" s="441">
        <v>0</v>
      </c>
      <c r="CX10" s="441">
        <v>1432825000</v>
      </c>
      <c r="CY10" s="441">
        <v>0</v>
      </c>
      <c r="CZ10" s="441">
        <v>0</v>
      </c>
      <c r="DA10" s="441" t="s">
        <v>877</v>
      </c>
      <c r="DB10" s="441" t="s">
        <v>878</v>
      </c>
      <c r="DC10" s="441" t="s">
        <v>287</v>
      </c>
      <c r="DD10" s="441" t="s">
        <v>287</v>
      </c>
      <c r="DE10" s="441" t="s">
        <v>287</v>
      </c>
      <c r="DF10" s="441" t="s">
        <v>287</v>
      </c>
      <c r="DG10" s="441">
        <v>764234935.02999997</v>
      </c>
      <c r="DH10" s="441" t="s">
        <v>287</v>
      </c>
      <c r="DI10" s="441" t="s">
        <v>287</v>
      </c>
      <c r="DJ10" s="441" t="s">
        <v>287</v>
      </c>
      <c r="DK10" s="441" t="s">
        <v>287</v>
      </c>
      <c r="DL10" s="441" t="s">
        <v>287</v>
      </c>
      <c r="DM10" s="441" t="s">
        <v>287</v>
      </c>
      <c r="DN10" s="441" t="s">
        <v>287</v>
      </c>
      <c r="DO10" s="441" t="s">
        <v>287</v>
      </c>
      <c r="DP10" s="441" t="s">
        <v>287</v>
      </c>
      <c r="DQ10" s="441" t="s">
        <v>287</v>
      </c>
      <c r="DR10" s="441" t="s">
        <v>287</v>
      </c>
      <c r="DS10" s="441" t="s">
        <v>287</v>
      </c>
      <c r="DT10" s="441" t="s">
        <v>287</v>
      </c>
      <c r="DU10" s="441" t="s">
        <v>287</v>
      </c>
      <c r="DV10" s="441" t="s">
        <v>287</v>
      </c>
      <c r="DW10" s="441" t="s">
        <v>287</v>
      </c>
      <c r="DX10" s="441" t="s">
        <v>287</v>
      </c>
      <c r="DY10" s="441" t="s">
        <v>287</v>
      </c>
      <c r="DZ10" s="441">
        <v>124344888</v>
      </c>
      <c r="EA10" s="441">
        <v>59001432</v>
      </c>
      <c r="EB10" s="441">
        <v>177050167</v>
      </c>
      <c r="EC10" s="441">
        <v>118002864</v>
      </c>
      <c r="ED10" s="441">
        <v>44793569</v>
      </c>
      <c r="EE10" s="441">
        <v>281420341</v>
      </c>
      <c r="EF10" s="441">
        <v>157075453</v>
      </c>
      <c r="EG10" s="441" t="s">
        <v>839</v>
      </c>
      <c r="EH10" s="441" t="s">
        <v>879</v>
      </c>
      <c r="EI10" s="442">
        <v>0.84470000000000001</v>
      </c>
      <c r="EJ10" s="442">
        <v>4.0000000000000001E-3</v>
      </c>
      <c r="EK10" s="441" t="s">
        <v>287</v>
      </c>
      <c r="EL10" s="441">
        <v>298809503.70999998</v>
      </c>
      <c r="EM10" s="442">
        <v>1</v>
      </c>
      <c r="EN10" s="441" t="s">
        <v>287</v>
      </c>
      <c r="EO10" s="441" t="s">
        <v>287</v>
      </c>
      <c r="EP10" s="441" t="s">
        <v>287</v>
      </c>
      <c r="EQ10" s="441" t="s">
        <v>287</v>
      </c>
      <c r="ER10" s="441" t="s">
        <v>287</v>
      </c>
      <c r="ES10" s="441" t="s">
        <v>287</v>
      </c>
      <c r="ET10" s="442" t="s">
        <v>287</v>
      </c>
      <c r="EU10" s="441" t="s">
        <v>287</v>
      </c>
      <c r="EV10" s="441" t="s">
        <v>287</v>
      </c>
      <c r="EW10" s="441" t="s">
        <v>287</v>
      </c>
      <c r="EX10" s="441" t="s">
        <v>287</v>
      </c>
      <c r="EY10" s="441" t="s">
        <v>287</v>
      </c>
      <c r="EZ10" s="441" t="s">
        <v>287</v>
      </c>
      <c r="FA10" s="442" t="s">
        <v>287</v>
      </c>
      <c r="FB10" s="441" t="s">
        <v>287</v>
      </c>
      <c r="FC10" s="441" t="s">
        <v>287</v>
      </c>
      <c r="FD10" s="441" t="s">
        <v>287</v>
      </c>
      <c r="FE10" s="441" t="s">
        <v>287</v>
      </c>
      <c r="FF10" s="441" t="s">
        <v>287</v>
      </c>
      <c r="FG10" s="441" t="s">
        <v>287</v>
      </c>
      <c r="FH10" s="441" t="s">
        <v>287</v>
      </c>
      <c r="FI10" s="441" t="s">
        <v>287</v>
      </c>
      <c r="FJ10" s="441" t="s">
        <v>287</v>
      </c>
      <c r="FK10" s="442">
        <v>0.99440000000000006</v>
      </c>
      <c r="FL10" s="442">
        <v>1</v>
      </c>
      <c r="FM10" s="441" t="s">
        <v>847</v>
      </c>
      <c r="FN10" s="453">
        <v>0</v>
      </c>
      <c r="FO10" s="441" t="s">
        <v>961</v>
      </c>
      <c r="FP10" s="451">
        <v>29</v>
      </c>
      <c r="FQ10" s="451">
        <v>9</v>
      </c>
      <c r="FR10" s="441" t="s">
        <v>287</v>
      </c>
      <c r="FS10" s="441" t="s">
        <v>287</v>
      </c>
      <c r="FT10" s="451">
        <v>29</v>
      </c>
      <c r="FU10" s="451">
        <v>8</v>
      </c>
      <c r="FV10" s="451">
        <v>1</v>
      </c>
      <c r="FW10" s="451">
        <v>22</v>
      </c>
      <c r="FX10" s="451">
        <v>7</v>
      </c>
      <c r="FY10" s="441" t="s">
        <v>287</v>
      </c>
      <c r="FZ10" s="441" t="s">
        <v>287</v>
      </c>
      <c r="GA10" s="441" t="s">
        <v>287</v>
      </c>
      <c r="GB10" s="441" t="s">
        <v>287</v>
      </c>
      <c r="GC10" s="441" t="s">
        <v>287</v>
      </c>
      <c r="GD10" s="441" t="s">
        <v>287</v>
      </c>
      <c r="GE10" s="441" t="s">
        <v>287</v>
      </c>
      <c r="GF10" s="441" t="s">
        <v>287</v>
      </c>
      <c r="GG10" s="442">
        <v>0.475959673029133</v>
      </c>
      <c r="GH10" s="442">
        <v>0.49965183136484648</v>
      </c>
      <c r="GI10" s="442">
        <v>0.70277237541909821</v>
      </c>
      <c r="GJ10" s="442">
        <v>0.73311536379073705</v>
      </c>
      <c r="GK10" s="442" t="s">
        <v>711</v>
      </c>
      <c r="GL10" s="442">
        <v>0.46929999999999999</v>
      </c>
      <c r="GM10" s="442">
        <v>0.67789999999999995</v>
      </c>
      <c r="GN10" s="441" t="s">
        <v>287</v>
      </c>
      <c r="GO10" s="441" t="s">
        <v>287</v>
      </c>
      <c r="GP10" s="441" t="s">
        <v>287</v>
      </c>
      <c r="GQ10" s="441" t="s">
        <v>287</v>
      </c>
      <c r="GR10" s="441" t="s">
        <v>287</v>
      </c>
      <c r="GS10" s="441" t="s">
        <v>287</v>
      </c>
      <c r="GT10" s="441" t="s">
        <v>287</v>
      </c>
      <c r="GU10" s="441" t="s">
        <v>287</v>
      </c>
      <c r="GV10" s="441" t="s">
        <v>287</v>
      </c>
      <c r="GW10" s="441" t="s">
        <v>287</v>
      </c>
      <c r="GX10" s="441" t="s">
        <v>287</v>
      </c>
      <c r="GY10" s="441" t="s">
        <v>287</v>
      </c>
      <c r="GZ10" s="441" t="s">
        <v>287</v>
      </c>
      <c r="HA10" s="441" t="s">
        <v>287</v>
      </c>
      <c r="HB10" s="441" t="s">
        <v>287</v>
      </c>
      <c r="HC10" s="441" t="s">
        <v>287</v>
      </c>
      <c r="HD10" s="441" t="s">
        <v>287</v>
      </c>
      <c r="HE10" s="441" t="s">
        <v>287</v>
      </c>
      <c r="HF10" s="441" t="s">
        <v>287</v>
      </c>
      <c r="HG10" s="441" t="s">
        <v>287</v>
      </c>
      <c r="HH10" s="441" t="s">
        <v>287</v>
      </c>
      <c r="HI10" s="441" t="s">
        <v>287</v>
      </c>
      <c r="HJ10" s="441" t="s">
        <v>287</v>
      </c>
      <c r="HK10" s="441" t="s">
        <v>287</v>
      </c>
      <c r="HL10" s="441" t="s">
        <v>287</v>
      </c>
      <c r="HM10" s="441" t="s">
        <v>287</v>
      </c>
      <c r="HN10" s="441" t="s">
        <v>287</v>
      </c>
      <c r="HO10" s="441" t="s">
        <v>287</v>
      </c>
      <c r="HQ10" s="281"/>
      <c r="HR10" s="450"/>
    </row>
    <row r="11" spans="1:229" ht="15" customHeight="1" x14ac:dyDescent="0.35">
      <c r="A11" s="298">
        <v>44104</v>
      </c>
      <c r="B11" s="278" t="s">
        <v>873</v>
      </c>
      <c r="C11" s="278" t="s">
        <v>1</v>
      </c>
      <c r="D11" s="303" t="s">
        <v>832</v>
      </c>
      <c r="E11" s="440" t="s">
        <v>287</v>
      </c>
      <c r="F11" s="441">
        <v>25000000</v>
      </c>
      <c r="G11" s="441">
        <v>60000000</v>
      </c>
      <c r="H11" s="441">
        <v>15000000</v>
      </c>
      <c r="I11" s="441">
        <v>18664098.550000001</v>
      </c>
      <c r="J11" s="441" t="s">
        <v>287</v>
      </c>
      <c r="K11" s="441" t="s">
        <v>287</v>
      </c>
      <c r="L11" s="441" t="s">
        <v>287</v>
      </c>
      <c r="M11" s="441" t="s">
        <v>287</v>
      </c>
      <c r="N11" s="441" t="s">
        <v>287</v>
      </c>
      <c r="O11" s="441" t="s">
        <v>287</v>
      </c>
      <c r="P11" s="441" t="s">
        <v>287</v>
      </c>
      <c r="Q11" s="441" t="s">
        <v>287</v>
      </c>
      <c r="R11" s="441" t="s">
        <v>287</v>
      </c>
      <c r="S11" s="441" t="s">
        <v>287</v>
      </c>
      <c r="T11" s="441" t="s">
        <v>287</v>
      </c>
      <c r="U11" s="441" t="s">
        <v>287</v>
      </c>
      <c r="V11" s="441" t="s">
        <v>287</v>
      </c>
      <c r="W11" s="441" t="s">
        <v>287</v>
      </c>
      <c r="X11" s="441" t="s">
        <v>287</v>
      </c>
      <c r="Y11" s="441" t="s">
        <v>287</v>
      </c>
      <c r="Z11" s="441" t="s">
        <v>287</v>
      </c>
      <c r="AA11" s="441" t="s">
        <v>287</v>
      </c>
      <c r="AB11" s="441" t="s">
        <v>287</v>
      </c>
      <c r="AC11" s="441" t="s">
        <v>287</v>
      </c>
      <c r="AD11" s="441" t="s">
        <v>287</v>
      </c>
      <c r="AE11" s="441" t="s">
        <v>874</v>
      </c>
      <c r="AF11" s="441" t="s">
        <v>963</v>
      </c>
      <c r="AG11" s="441" t="s">
        <v>287</v>
      </c>
      <c r="AH11" s="441" t="s">
        <v>287</v>
      </c>
      <c r="AI11" s="441" t="s">
        <v>287</v>
      </c>
      <c r="AJ11" s="441" t="s">
        <v>287</v>
      </c>
      <c r="AK11" s="441" t="s">
        <v>287</v>
      </c>
      <c r="AL11" s="441" t="s">
        <v>287</v>
      </c>
      <c r="AM11" s="441" t="s">
        <v>287</v>
      </c>
      <c r="AN11" s="441" t="s">
        <v>287</v>
      </c>
      <c r="AO11" s="441" t="s">
        <v>287</v>
      </c>
      <c r="AP11" s="441" t="s">
        <v>287</v>
      </c>
      <c r="AQ11" s="441" t="s">
        <v>287</v>
      </c>
      <c r="AR11" s="441" t="s">
        <v>287</v>
      </c>
      <c r="AS11" s="441" t="s">
        <v>841</v>
      </c>
      <c r="AT11" s="441" t="s">
        <v>834</v>
      </c>
      <c r="AU11" s="442">
        <v>0.99</v>
      </c>
      <c r="AV11" s="441" t="s">
        <v>835</v>
      </c>
      <c r="AW11" s="441" t="s">
        <v>836</v>
      </c>
      <c r="AX11" s="451">
        <v>0</v>
      </c>
      <c r="AY11" s="441">
        <v>18770415.277445842</v>
      </c>
      <c r="AZ11" s="441" t="s">
        <v>287</v>
      </c>
      <c r="BA11" s="441" t="s">
        <v>287</v>
      </c>
      <c r="BB11" s="441" t="s">
        <v>287</v>
      </c>
      <c r="BC11" s="441" t="s">
        <v>287</v>
      </c>
      <c r="BD11" s="441" t="s">
        <v>287</v>
      </c>
      <c r="BE11" s="441" t="s">
        <v>287</v>
      </c>
      <c r="BF11" s="441" t="s">
        <v>287</v>
      </c>
      <c r="BG11" s="441" t="s">
        <v>287</v>
      </c>
      <c r="BH11" s="441" t="s">
        <v>287</v>
      </c>
      <c r="BI11" s="441" t="s">
        <v>287</v>
      </c>
      <c r="BJ11" s="441" t="s">
        <v>287</v>
      </c>
      <c r="BK11" s="441" t="s">
        <v>287</v>
      </c>
      <c r="BL11" s="441" t="s">
        <v>287</v>
      </c>
      <c r="BM11" s="441" t="s">
        <v>287</v>
      </c>
      <c r="BN11" s="441" t="s">
        <v>287</v>
      </c>
      <c r="BO11" s="441" t="s">
        <v>287</v>
      </c>
      <c r="BP11" s="441" t="s">
        <v>287</v>
      </c>
      <c r="BQ11" s="441" t="s">
        <v>287</v>
      </c>
      <c r="BR11" s="441" t="s">
        <v>287</v>
      </c>
      <c r="BS11" s="441" t="s">
        <v>837</v>
      </c>
      <c r="BT11" s="452">
        <v>42541</v>
      </c>
      <c r="BU11" s="441" t="s">
        <v>875</v>
      </c>
      <c r="BV11" s="452">
        <v>42541</v>
      </c>
      <c r="BW11" s="442">
        <v>0.99</v>
      </c>
      <c r="BX11" s="452">
        <v>42541</v>
      </c>
      <c r="BY11" s="441" t="s">
        <v>876</v>
      </c>
      <c r="BZ11" s="452">
        <v>42541</v>
      </c>
      <c r="CA11" s="441" t="s">
        <v>287</v>
      </c>
      <c r="CB11" s="441" t="s">
        <v>287</v>
      </c>
      <c r="CC11" s="441" t="s">
        <v>835</v>
      </c>
      <c r="CD11" s="452">
        <v>42541</v>
      </c>
      <c r="CE11" s="441" t="s">
        <v>287</v>
      </c>
      <c r="CF11" s="441" t="s">
        <v>300</v>
      </c>
      <c r="CG11" s="452">
        <v>42541</v>
      </c>
      <c r="CH11" s="441" t="s">
        <v>287</v>
      </c>
      <c r="CI11" s="441" t="s">
        <v>959</v>
      </c>
      <c r="CJ11" s="441" t="s">
        <v>838</v>
      </c>
      <c r="CK11" s="441" t="s">
        <v>287</v>
      </c>
      <c r="CL11" s="441" t="s">
        <v>287</v>
      </c>
      <c r="CM11" s="441" t="s">
        <v>287</v>
      </c>
      <c r="CN11" s="441" t="s">
        <v>287</v>
      </c>
      <c r="CO11" s="441">
        <v>27642442.162258059</v>
      </c>
      <c r="CP11" s="441">
        <v>66943727.530000001</v>
      </c>
      <c r="CQ11" s="441">
        <v>33671362.581819996</v>
      </c>
      <c r="CR11" s="589" t="s">
        <v>874</v>
      </c>
      <c r="CS11" s="441">
        <v>0</v>
      </c>
      <c r="CT11" s="441">
        <v>0</v>
      </c>
      <c r="CU11" s="441">
        <v>0</v>
      </c>
      <c r="CV11" s="441">
        <v>323501740.45999998</v>
      </c>
      <c r="CW11" s="441">
        <v>0</v>
      </c>
      <c r="CX11" s="441">
        <v>1431555000</v>
      </c>
      <c r="CY11" s="441">
        <v>0</v>
      </c>
      <c r="CZ11" s="441">
        <v>0</v>
      </c>
      <c r="DA11" s="441" t="s">
        <v>877</v>
      </c>
      <c r="DB11" s="441" t="s">
        <v>878</v>
      </c>
      <c r="DC11" s="441" t="s">
        <v>287</v>
      </c>
      <c r="DD11" s="441" t="s">
        <v>287</v>
      </c>
      <c r="DE11" s="441" t="s">
        <v>287</v>
      </c>
      <c r="DF11" s="441" t="s">
        <v>287</v>
      </c>
      <c r="DG11" s="441">
        <v>764234935.02999997</v>
      </c>
      <c r="DH11" s="441" t="s">
        <v>287</v>
      </c>
      <c r="DI11" s="441" t="s">
        <v>287</v>
      </c>
      <c r="DJ11" s="441" t="s">
        <v>287</v>
      </c>
      <c r="DK11" s="441" t="s">
        <v>287</v>
      </c>
      <c r="DL11" s="441" t="s">
        <v>287</v>
      </c>
      <c r="DM11" s="441" t="s">
        <v>287</v>
      </c>
      <c r="DN11" s="441" t="s">
        <v>287</v>
      </c>
      <c r="DO11" s="441" t="s">
        <v>287</v>
      </c>
      <c r="DP11" s="441" t="s">
        <v>287</v>
      </c>
      <c r="DQ11" s="441" t="s">
        <v>287</v>
      </c>
      <c r="DR11" s="441" t="s">
        <v>287</v>
      </c>
      <c r="DS11" s="441" t="s">
        <v>287</v>
      </c>
      <c r="DT11" s="441" t="s">
        <v>287</v>
      </c>
      <c r="DU11" s="441" t="s">
        <v>287</v>
      </c>
      <c r="DV11" s="441" t="s">
        <v>287</v>
      </c>
      <c r="DW11" s="441" t="s">
        <v>287</v>
      </c>
      <c r="DX11" s="441" t="s">
        <v>287</v>
      </c>
      <c r="DY11" s="441" t="s">
        <v>287</v>
      </c>
      <c r="DZ11" s="441">
        <v>124344888</v>
      </c>
      <c r="EA11" s="441">
        <v>59001432</v>
      </c>
      <c r="EB11" s="441">
        <v>177050167</v>
      </c>
      <c r="EC11" s="441">
        <v>118002864</v>
      </c>
      <c r="ED11" s="441">
        <v>44793569</v>
      </c>
      <c r="EE11" s="441">
        <v>281420341</v>
      </c>
      <c r="EF11" s="441">
        <v>157075453</v>
      </c>
      <c r="EG11" s="441" t="s">
        <v>839</v>
      </c>
      <c r="EH11" s="441" t="s">
        <v>879</v>
      </c>
      <c r="EI11" s="442">
        <v>0.84470000000000001</v>
      </c>
      <c r="EJ11" s="442">
        <v>4.0000000000000001E-3</v>
      </c>
      <c r="EK11" s="441" t="s">
        <v>287</v>
      </c>
      <c r="EL11" s="441">
        <v>323418678</v>
      </c>
      <c r="EM11" s="442">
        <v>1</v>
      </c>
      <c r="EN11" s="441" t="s">
        <v>287</v>
      </c>
      <c r="EO11" s="441" t="s">
        <v>287</v>
      </c>
      <c r="EP11" s="441" t="s">
        <v>287</v>
      </c>
      <c r="EQ11" s="441" t="s">
        <v>287</v>
      </c>
      <c r="ER11" s="441" t="s">
        <v>287</v>
      </c>
      <c r="ES11" s="441" t="s">
        <v>287</v>
      </c>
      <c r="ET11" s="442" t="s">
        <v>287</v>
      </c>
      <c r="EU11" s="441" t="s">
        <v>287</v>
      </c>
      <c r="EV11" s="441" t="s">
        <v>287</v>
      </c>
      <c r="EW11" s="441" t="s">
        <v>287</v>
      </c>
      <c r="EX11" s="441" t="s">
        <v>287</v>
      </c>
      <c r="EY11" s="441" t="s">
        <v>287</v>
      </c>
      <c r="EZ11" s="441" t="s">
        <v>287</v>
      </c>
      <c r="FA11" s="442" t="s">
        <v>287</v>
      </c>
      <c r="FB11" s="441" t="s">
        <v>287</v>
      </c>
      <c r="FC11" s="441" t="s">
        <v>287</v>
      </c>
      <c r="FD11" s="441" t="s">
        <v>287</v>
      </c>
      <c r="FE11" s="441" t="s">
        <v>287</v>
      </c>
      <c r="FF11" s="441" t="s">
        <v>287</v>
      </c>
      <c r="FG11" s="441" t="s">
        <v>287</v>
      </c>
      <c r="FH11" s="441" t="s">
        <v>287</v>
      </c>
      <c r="FI11" s="441" t="s">
        <v>287</v>
      </c>
      <c r="FJ11" s="441" t="s">
        <v>287</v>
      </c>
      <c r="FK11" s="442">
        <v>0.99440000000000006</v>
      </c>
      <c r="FL11" s="442">
        <v>1</v>
      </c>
      <c r="FM11" s="441" t="s">
        <v>847</v>
      </c>
      <c r="FN11" s="453">
        <v>0</v>
      </c>
      <c r="FO11" s="441" t="s">
        <v>961</v>
      </c>
      <c r="FP11" s="451">
        <v>29</v>
      </c>
      <c r="FQ11" s="451">
        <v>9</v>
      </c>
      <c r="FR11" s="441" t="s">
        <v>287</v>
      </c>
      <c r="FS11" s="441" t="s">
        <v>287</v>
      </c>
      <c r="FT11" s="451">
        <v>29</v>
      </c>
      <c r="FU11" s="451">
        <v>8</v>
      </c>
      <c r="FV11" s="451">
        <v>1</v>
      </c>
      <c r="FW11" s="451">
        <v>22</v>
      </c>
      <c r="FX11" s="451">
        <v>7</v>
      </c>
      <c r="FY11" s="441" t="s">
        <v>287</v>
      </c>
      <c r="FZ11" s="441" t="s">
        <v>287</v>
      </c>
      <c r="GA11" s="441" t="s">
        <v>287</v>
      </c>
      <c r="GB11" s="441" t="s">
        <v>287</v>
      </c>
      <c r="GC11" s="441" t="s">
        <v>287</v>
      </c>
      <c r="GD11" s="441" t="s">
        <v>287</v>
      </c>
      <c r="GE11" s="441" t="s">
        <v>287</v>
      </c>
      <c r="GF11" s="441" t="s">
        <v>287</v>
      </c>
      <c r="GG11" s="442">
        <v>0.46707183072860953</v>
      </c>
      <c r="GH11" s="442">
        <v>0.52550669052171217</v>
      </c>
      <c r="GI11" s="442">
        <v>0.70338964008675153</v>
      </c>
      <c r="GJ11" s="442">
        <v>0.7436058984507824</v>
      </c>
      <c r="GK11" s="442" t="s">
        <v>711</v>
      </c>
      <c r="GL11" s="442">
        <v>0.48370000000000002</v>
      </c>
      <c r="GM11" s="442">
        <v>0.69099999999999995</v>
      </c>
      <c r="GN11" s="441" t="s">
        <v>287</v>
      </c>
      <c r="GO11" s="441" t="s">
        <v>287</v>
      </c>
      <c r="GP11" s="441" t="s">
        <v>287</v>
      </c>
      <c r="GQ11" s="441" t="s">
        <v>287</v>
      </c>
      <c r="GR11" s="441" t="s">
        <v>287</v>
      </c>
      <c r="GS11" s="441" t="s">
        <v>287</v>
      </c>
      <c r="GT11" s="441" t="s">
        <v>287</v>
      </c>
      <c r="GU11" s="441" t="s">
        <v>287</v>
      </c>
      <c r="GV11" s="441" t="s">
        <v>287</v>
      </c>
      <c r="GW11" s="441" t="s">
        <v>287</v>
      </c>
      <c r="GX11" s="441" t="s">
        <v>287</v>
      </c>
      <c r="GY11" s="441" t="s">
        <v>287</v>
      </c>
      <c r="GZ11" s="441" t="s">
        <v>287</v>
      </c>
      <c r="HA11" s="441" t="s">
        <v>287</v>
      </c>
      <c r="HB11" s="441" t="s">
        <v>287</v>
      </c>
      <c r="HC11" s="441" t="s">
        <v>287</v>
      </c>
      <c r="HD11" s="441" t="s">
        <v>287</v>
      </c>
      <c r="HE11" s="441" t="s">
        <v>287</v>
      </c>
      <c r="HF11" s="441" t="s">
        <v>287</v>
      </c>
      <c r="HG11" s="441" t="s">
        <v>287</v>
      </c>
      <c r="HH11" s="441" t="s">
        <v>287</v>
      </c>
      <c r="HI11" s="441" t="s">
        <v>287</v>
      </c>
      <c r="HJ11" s="441" t="s">
        <v>287</v>
      </c>
      <c r="HK11" s="441" t="s">
        <v>287</v>
      </c>
      <c r="HL11" s="441" t="s">
        <v>287</v>
      </c>
      <c r="HM11" s="441" t="s">
        <v>287</v>
      </c>
      <c r="HN11" s="441" t="s">
        <v>287</v>
      </c>
      <c r="HO11" s="441" t="s">
        <v>287</v>
      </c>
      <c r="HQ11" s="281"/>
      <c r="HR11" s="450"/>
    </row>
    <row r="12" spans="1:229" ht="15" customHeight="1" x14ac:dyDescent="0.35">
      <c r="A12" s="298">
        <v>44196</v>
      </c>
      <c r="B12" s="278" t="s">
        <v>873</v>
      </c>
      <c r="C12" s="278" t="s">
        <v>1</v>
      </c>
      <c r="D12" s="303" t="s">
        <v>832</v>
      </c>
      <c r="E12" s="440" t="s">
        <v>287</v>
      </c>
      <c r="F12" s="441">
        <v>25000000</v>
      </c>
      <c r="G12" s="441">
        <v>60000000</v>
      </c>
      <c r="H12" s="441">
        <v>15000000</v>
      </c>
      <c r="I12" s="441">
        <v>18934055.009999998</v>
      </c>
      <c r="J12" s="441" t="s">
        <v>287</v>
      </c>
      <c r="K12" s="441" t="s">
        <v>287</v>
      </c>
      <c r="L12" s="441" t="s">
        <v>287</v>
      </c>
      <c r="M12" s="441" t="s">
        <v>287</v>
      </c>
      <c r="N12" s="441" t="s">
        <v>287</v>
      </c>
      <c r="O12" s="441" t="s">
        <v>287</v>
      </c>
      <c r="P12" s="441" t="s">
        <v>287</v>
      </c>
      <c r="Q12" s="441" t="s">
        <v>287</v>
      </c>
      <c r="R12" s="441" t="s">
        <v>287</v>
      </c>
      <c r="S12" s="441" t="s">
        <v>287</v>
      </c>
      <c r="T12" s="441" t="s">
        <v>287</v>
      </c>
      <c r="U12" s="441" t="s">
        <v>287</v>
      </c>
      <c r="V12" s="441" t="s">
        <v>287</v>
      </c>
      <c r="W12" s="441" t="s">
        <v>287</v>
      </c>
      <c r="X12" s="441" t="s">
        <v>287</v>
      </c>
      <c r="Y12" s="441" t="s">
        <v>287</v>
      </c>
      <c r="Z12" s="441" t="s">
        <v>287</v>
      </c>
      <c r="AA12" s="441" t="s">
        <v>287</v>
      </c>
      <c r="AB12" s="441" t="s">
        <v>287</v>
      </c>
      <c r="AC12" s="441" t="s">
        <v>287</v>
      </c>
      <c r="AD12" s="441" t="s">
        <v>287</v>
      </c>
      <c r="AE12" s="441" t="s">
        <v>874</v>
      </c>
      <c r="AF12" s="441" t="s">
        <v>963</v>
      </c>
      <c r="AG12" s="441" t="s">
        <v>287</v>
      </c>
      <c r="AH12" s="441" t="s">
        <v>287</v>
      </c>
      <c r="AI12" s="441" t="s">
        <v>287</v>
      </c>
      <c r="AJ12" s="441" t="s">
        <v>287</v>
      </c>
      <c r="AK12" s="441" t="s">
        <v>287</v>
      </c>
      <c r="AL12" s="441" t="s">
        <v>287</v>
      </c>
      <c r="AM12" s="441" t="s">
        <v>287</v>
      </c>
      <c r="AN12" s="441" t="s">
        <v>287</v>
      </c>
      <c r="AO12" s="441" t="s">
        <v>287</v>
      </c>
      <c r="AP12" s="441" t="s">
        <v>287</v>
      </c>
      <c r="AQ12" s="441" t="s">
        <v>287</v>
      </c>
      <c r="AR12" s="441" t="s">
        <v>287</v>
      </c>
      <c r="AS12" s="441" t="s">
        <v>841</v>
      </c>
      <c r="AT12" s="441" t="s">
        <v>834</v>
      </c>
      <c r="AU12" s="442">
        <v>0.99</v>
      </c>
      <c r="AV12" s="441" t="s">
        <v>835</v>
      </c>
      <c r="AW12" s="441" t="s">
        <v>836</v>
      </c>
      <c r="AX12" s="451">
        <v>0</v>
      </c>
      <c r="AY12" s="441">
        <v>18164620.260997433</v>
      </c>
      <c r="AZ12" s="441" t="s">
        <v>287</v>
      </c>
      <c r="BA12" s="441" t="s">
        <v>287</v>
      </c>
      <c r="BB12" s="441" t="s">
        <v>287</v>
      </c>
      <c r="BC12" s="441" t="s">
        <v>287</v>
      </c>
      <c r="BD12" s="441" t="s">
        <v>287</v>
      </c>
      <c r="BE12" s="441" t="s">
        <v>287</v>
      </c>
      <c r="BF12" s="441" t="s">
        <v>287</v>
      </c>
      <c r="BG12" s="441" t="s">
        <v>287</v>
      </c>
      <c r="BH12" s="441" t="s">
        <v>287</v>
      </c>
      <c r="BI12" s="441" t="s">
        <v>287</v>
      </c>
      <c r="BJ12" s="441" t="s">
        <v>287</v>
      </c>
      <c r="BK12" s="441" t="s">
        <v>287</v>
      </c>
      <c r="BL12" s="441" t="s">
        <v>287</v>
      </c>
      <c r="BM12" s="441" t="s">
        <v>287</v>
      </c>
      <c r="BN12" s="441" t="s">
        <v>287</v>
      </c>
      <c r="BO12" s="441" t="s">
        <v>287</v>
      </c>
      <c r="BP12" s="441" t="s">
        <v>287</v>
      </c>
      <c r="BQ12" s="441" t="s">
        <v>287</v>
      </c>
      <c r="BR12" s="441" t="s">
        <v>287</v>
      </c>
      <c r="BS12" s="441" t="s">
        <v>837</v>
      </c>
      <c r="BT12" s="452">
        <v>42541</v>
      </c>
      <c r="BU12" s="441" t="s">
        <v>875</v>
      </c>
      <c r="BV12" s="452">
        <v>42541</v>
      </c>
      <c r="BW12" s="442">
        <v>0.99</v>
      </c>
      <c r="BX12" s="452">
        <v>42541</v>
      </c>
      <c r="BY12" s="441" t="s">
        <v>876</v>
      </c>
      <c r="BZ12" s="452">
        <v>42541</v>
      </c>
      <c r="CA12" s="441" t="s">
        <v>287</v>
      </c>
      <c r="CB12" s="441" t="s">
        <v>287</v>
      </c>
      <c r="CC12" s="441" t="s">
        <v>835</v>
      </c>
      <c r="CD12" s="452">
        <v>42541</v>
      </c>
      <c r="CE12" s="441" t="s">
        <v>287</v>
      </c>
      <c r="CF12" s="441" t="s">
        <v>300</v>
      </c>
      <c r="CG12" s="452">
        <v>42541</v>
      </c>
      <c r="CH12" s="441" t="s">
        <v>287</v>
      </c>
      <c r="CI12" s="441" t="s">
        <v>959</v>
      </c>
      <c r="CJ12" s="441" t="s">
        <v>838</v>
      </c>
      <c r="CK12" s="441" t="s">
        <v>287</v>
      </c>
      <c r="CL12" s="441" t="s">
        <v>287</v>
      </c>
      <c r="CM12" s="441" t="s">
        <v>287</v>
      </c>
      <c r="CN12" s="441" t="s">
        <v>287</v>
      </c>
      <c r="CO12" s="441">
        <v>15636574.518593747</v>
      </c>
      <c r="CP12" s="441">
        <v>34366632.780000001</v>
      </c>
      <c r="CQ12" s="441">
        <v>27980409.463840004</v>
      </c>
      <c r="CR12" s="589" t="s">
        <v>874</v>
      </c>
      <c r="CS12" s="441">
        <v>0</v>
      </c>
      <c r="CT12" s="441">
        <v>0</v>
      </c>
      <c r="CU12" s="441">
        <v>0</v>
      </c>
      <c r="CV12" s="441">
        <v>311036819.02999997</v>
      </c>
      <c r="CW12" s="441">
        <v>0</v>
      </c>
      <c r="CX12" s="441">
        <v>1430170000</v>
      </c>
      <c r="CY12" s="441">
        <v>0</v>
      </c>
      <c r="CZ12" s="441">
        <v>0</v>
      </c>
      <c r="DA12" s="441" t="s">
        <v>877</v>
      </c>
      <c r="DB12" s="441" t="s">
        <v>878</v>
      </c>
      <c r="DC12" s="441" t="s">
        <v>287</v>
      </c>
      <c r="DD12" s="441" t="s">
        <v>287</v>
      </c>
      <c r="DE12" s="441" t="s">
        <v>287</v>
      </c>
      <c r="DF12" s="441" t="s">
        <v>287</v>
      </c>
      <c r="DG12" s="441">
        <v>636461243.36000001</v>
      </c>
      <c r="DH12" s="441" t="s">
        <v>287</v>
      </c>
      <c r="DI12" s="441" t="s">
        <v>287</v>
      </c>
      <c r="DJ12" s="441" t="s">
        <v>287</v>
      </c>
      <c r="DK12" s="441" t="s">
        <v>287</v>
      </c>
      <c r="DL12" s="441" t="s">
        <v>287</v>
      </c>
      <c r="DM12" s="441" t="s">
        <v>287</v>
      </c>
      <c r="DN12" s="441" t="s">
        <v>287</v>
      </c>
      <c r="DO12" s="441" t="s">
        <v>287</v>
      </c>
      <c r="DP12" s="441" t="s">
        <v>287</v>
      </c>
      <c r="DQ12" s="441" t="s">
        <v>287</v>
      </c>
      <c r="DR12" s="441" t="s">
        <v>287</v>
      </c>
      <c r="DS12" s="441" t="s">
        <v>287</v>
      </c>
      <c r="DT12" s="441" t="s">
        <v>287</v>
      </c>
      <c r="DU12" s="441" t="s">
        <v>287</v>
      </c>
      <c r="DV12" s="441" t="s">
        <v>287</v>
      </c>
      <c r="DW12" s="441" t="s">
        <v>287</v>
      </c>
      <c r="DX12" s="441" t="s">
        <v>287</v>
      </c>
      <c r="DY12" s="441" t="s">
        <v>287</v>
      </c>
      <c r="DZ12" s="441">
        <v>124344888</v>
      </c>
      <c r="EA12" s="441">
        <v>59001432</v>
      </c>
      <c r="EB12" s="441">
        <v>177050167</v>
      </c>
      <c r="EC12" s="441">
        <v>118002864</v>
      </c>
      <c r="ED12" s="441">
        <v>44793569</v>
      </c>
      <c r="EE12" s="441">
        <v>281420341</v>
      </c>
      <c r="EF12" s="441">
        <v>157075453</v>
      </c>
      <c r="EG12" s="441" t="s">
        <v>839</v>
      </c>
      <c r="EH12" s="441" t="s">
        <v>879</v>
      </c>
      <c r="EI12" s="442">
        <v>0.84470000000000001</v>
      </c>
      <c r="EJ12" s="442">
        <v>4.0000000000000001E-3</v>
      </c>
      <c r="EK12" s="441" t="s">
        <v>287</v>
      </c>
      <c r="EL12" s="441">
        <v>310881529</v>
      </c>
      <c r="EM12" s="442">
        <v>1</v>
      </c>
      <c r="EN12" s="441" t="s">
        <v>287</v>
      </c>
      <c r="EO12" s="441" t="s">
        <v>287</v>
      </c>
      <c r="EP12" s="441" t="s">
        <v>287</v>
      </c>
      <c r="EQ12" s="441" t="s">
        <v>287</v>
      </c>
      <c r="ER12" s="441" t="s">
        <v>287</v>
      </c>
      <c r="ES12" s="441" t="s">
        <v>287</v>
      </c>
      <c r="ET12" s="442" t="s">
        <v>287</v>
      </c>
      <c r="EU12" s="441" t="s">
        <v>287</v>
      </c>
      <c r="EV12" s="441" t="s">
        <v>287</v>
      </c>
      <c r="EW12" s="441" t="s">
        <v>287</v>
      </c>
      <c r="EX12" s="441" t="s">
        <v>287</v>
      </c>
      <c r="EY12" s="441" t="s">
        <v>287</v>
      </c>
      <c r="EZ12" s="441" t="s">
        <v>287</v>
      </c>
      <c r="FA12" s="442" t="s">
        <v>287</v>
      </c>
      <c r="FB12" s="441" t="s">
        <v>287</v>
      </c>
      <c r="FC12" s="441" t="s">
        <v>287</v>
      </c>
      <c r="FD12" s="441" t="s">
        <v>287</v>
      </c>
      <c r="FE12" s="441" t="s">
        <v>287</v>
      </c>
      <c r="FF12" s="441" t="s">
        <v>287</v>
      </c>
      <c r="FG12" s="441" t="s">
        <v>287</v>
      </c>
      <c r="FH12" s="441" t="s">
        <v>287</v>
      </c>
      <c r="FI12" s="441" t="s">
        <v>287</v>
      </c>
      <c r="FJ12" s="441" t="s">
        <v>287</v>
      </c>
      <c r="FK12" s="442">
        <v>0.99299999999999999</v>
      </c>
      <c r="FL12" s="442">
        <v>1</v>
      </c>
      <c r="FM12" s="441" t="s">
        <v>847</v>
      </c>
      <c r="FN12" s="453">
        <v>0</v>
      </c>
      <c r="FO12" s="441" t="s">
        <v>961</v>
      </c>
      <c r="FP12" s="451">
        <v>29</v>
      </c>
      <c r="FQ12" s="451">
        <v>9</v>
      </c>
      <c r="FR12" s="441" t="s">
        <v>287</v>
      </c>
      <c r="FS12" s="441" t="s">
        <v>287</v>
      </c>
      <c r="FT12" s="451">
        <v>29</v>
      </c>
      <c r="FU12" s="451">
        <v>8</v>
      </c>
      <c r="FV12" s="451">
        <v>1</v>
      </c>
      <c r="FW12" s="451">
        <v>22</v>
      </c>
      <c r="FX12" s="451">
        <v>7</v>
      </c>
      <c r="FY12" s="441" t="s">
        <v>287</v>
      </c>
      <c r="FZ12" s="441" t="s">
        <v>287</v>
      </c>
      <c r="GA12" s="441" t="s">
        <v>287</v>
      </c>
      <c r="GB12" s="441" t="s">
        <v>287</v>
      </c>
      <c r="GC12" s="441" t="s">
        <v>287</v>
      </c>
      <c r="GD12" s="441" t="s">
        <v>287</v>
      </c>
      <c r="GE12" s="441" t="s">
        <v>287</v>
      </c>
      <c r="GF12" s="441" t="s">
        <v>287</v>
      </c>
      <c r="GG12" s="442">
        <v>0.49622695665258826</v>
      </c>
      <c r="GH12" s="442">
        <v>0.5233431923176769</v>
      </c>
      <c r="GI12" s="442">
        <v>0.7093556854892521</v>
      </c>
      <c r="GJ12" s="442">
        <v>0.73079889246835605</v>
      </c>
      <c r="GK12" s="442" t="s">
        <v>711</v>
      </c>
      <c r="GL12" s="442">
        <v>0.50929684132147246</v>
      </c>
      <c r="GM12" s="442">
        <v>0.70852941025653005</v>
      </c>
      <c r="GN12" s="441" t="s">
        <v>287</v>
      </c>
      <c r="GO12" s="441" t="s">
        <v>287</v>
      </c>
      <c r="GP12" s="441" t="s">
        <v>287</v>
      </c>
      <c r="GQ12" s="441" t="s">
        <v>287</v>
      </c>
      <c r="GR12" s="441" t="s">
        <v>287</v>
      </c>
      <c r="GS12" s="441" t="s">
        <v>287</v>
      </c>
      <c r="GT12" s="441" t="s">
        <v>287</v>
      </c>
      <c r="GU12" s="441" t="s">
        <v>287</v>
      </c>
      <c r="GV12" s="441" t="s">
        <v>287</v>
      </c>
      <c r="GW12" s="441" t="s">
        <v>287</v>
      </c>
      <c r="GX12" s="441" t="s">
        <v>287</v>
      </c>
      <c r="GY12" s="441" t="s">
        <v>287</v>
      </c>
      <c r="GZ12" s="441" t="s">
        <v>287</v>
      </c>
      <c r="HA12" s="441" t="s">
        <v>287</v>
      </c>
      <c r="HB12" s="441" t="s">
        <v>287</v>
      </c>
      <c r="HC12" s="441" t="s">
        <v>287</v>
      </c>
      <c r="HD12" s="441" t="s">
        <v>287</v>
      </c>
      <c r="HE12" s="441" t="s">
        <v>287</v>
      </c>
      <c r="HF12" s="441" t="s">
        <v>287</v>
      </c>
      <c r="HG12" s="441" t="s">
        <v>287</v>
      </c>
      <c r="HH12" s="441" t="s">
        <v>287</v>
      </c>
      <c r="HI12" s="441" t="s">
        <v>287</v>
      </c>
      <c r="HJ12" s="441" t="s">
        <v>287</v>
      </c>
      <c r="HK12" s="441" t="s">
        <v>287</v>
      </c>
      <c r="HL12" s="441" t="s">
        <v>287</v>
      </c>
      <c r="HM12" s="441" t="s">
        <v>287</v>
      </c>
      <c r="HN12" s="441" t="s">
        <v>287</v>
      </c>
      <c r="HO12" s="441" t="s">
        <v>287</v>
      </c>
      <c r="HQ12" s="281"/>
      <c r="HR12" s="450"/>
    </row>
    <row r="13" spans="1:229" ht="15" customHeight="1" x14ac:dyDescent="0.35">
      <c r="A13" s="298">
        <v>44286</v>
      </c>
      <c r="B13" s="278" t="s">
        <v>873</v>
      </c>
      <c r="C13" s="278" t="s">
        <v>1</v>
      </c>
      <c r="D13" s="303" t="s">
        <v>832</v>
      </c>
      <c r="E13" s="440" t="s">
        <v>287</v>
      </c>
      <c r="F13" s="441">
        <v>25000000</v>
      </c>
      <c r="G13" s="441">
        <v>60000000</v>
      </c>
      <c r="H13" s="441">
        <v>15000000</v>
      </c>
      <c r="I13" s="441">
        <v>19043999.880000006</v>
      </c>
      <c r="J13" s="441" t="s">
        <v>287</v>
      </c>
      <c r="K13" s="441" t="s">
        <v>287</v>
      </c>
      <c r="L13" s="441" t="s">
        <v>287</v>
      </c>
      <c r="M13" s="441" t="s">
        <v>287</v>
      </c>
      <c r="N13" s="441" t="s">
        <v>287</v>
      </c>
      <c r="O13" s="441" t="s">
        <v>287</v>
      </c>
      <c r="P13" s="441" t="s">
        <v>287</v>
      </c>
      <c r="Q13" s="441" t="s">
        <v>287</v>
      </c>
      <c r="R13" s="441" t="s">
        <v>287</v>
      </c>
      <c r="S13" s="441" t="s">
        <v>287</v>
      </c>
      <c r="T13" s="441" t="s">
        <v>287</v>
      </c>
      <c r="U13" s="441" t="s">
        <v>287</v>
      </c>
      <c r="V13" s="441" t="s">
        <v>287</v>
      </c>
      <c r="W13" s="441" t="s">
        <v>287</v>
      </c>
      <c r="X13" s="441" t="s">
        <v>287</v>
      </c>
      <c r="Y13" s="441" t="s">
        <v>287</v>
      </c>
      <c r="Z13" s="441" t="s">
        <v>287</v>
      </c>
      <c r="AA13" s="441" t="s">
        <v>287</v>
      </c>
      <c r="AB13" s="441" t="s">
        <v>287</v>
      </c>
      <c r="AC13" s="441" t="s">
        <v>287</v>
      </c>
      <c r="AD13" s="441" t="s">
        <v>287</v>
      </c>
      <c r="AE13" s="441" t="s">
        <v>874</v>
      </c>
      <c r="AF13" s="441" t="s">
        <v>963</v>
      </c>
      <c r="AG13" s="441" t="s">
        <v>287</v>
      </c>
      <c r="AH13" s="441" t="s">
        <v>287</v>
      </c>
      <c r="AI13" s="441" t="s">
        <v>287</v>
      </c>
      <c r="AJ13" s="441" t="s">
        <v>287</v>
      </c>
      <c r="AK13" s="441" t="s">
        <v>287</v>
      </c>
      <c r="AL13" s="441" t="s">
        <v>287</v>
      </c>
      <c r="AM13" s="441" t="s">
        <v>287</v>
      </c>
      <c r="AN13" s="441" t="s">
        <v>287</v>
      </c>
      <c r="AO13" s="441" t="s">
        <v>287</v>
      </c>
      <c r="AP13" s="441" t="s">
        <v>287</v>
      </c>
      <c r="AQ13" s="441" t="s">
        <v>287</v>
      </c>
      <c r="AR13" s="441" t="s">
        <v>287</v>
      </c>
      <c r="AS13" s="441" t="s">
        <v>841</v>
      </c>
      <c r="AT13" s="441" t="s">
        <v>834</v>
      </c>
      <c r="AU13" s="442">
        <v>0.99</v>
      </c>
      <c r="AV13" s="441" t="s">
        <v>835</v>
      </c>
      <c r="AW13" s="441" t="s">
        <v>836</v>
      </c>
      <c r="AX13" s="451">
        <v>0</v>
      </c>
      <c r="AY13" s="441">
        <v>20901171.237999998</v>
      </c>
      <c r="AZ13" s="441" t="s">
        <v>287</v>
      </c>
      <c r="BA13" s="441" t="s">
        <v>287</v>
      </c>
      <c r="BB13" s="441" t="s">
        <v>287</v>
      </c>
      <c r="BC13" s="441" t="s">
        <v>287</v>
      </c>
      <c r="BD13" s="441" t="s">
        <v>287</v>
      </c>
      <c r="BE13" s="441" t="s">
        <v>287</v>
      </c>
      <c r="BF13" s="441" t="s">
        <v>287</v>
      </c>
      <c r="BG13" s="441" t="s">
        <v>287</v>
      </c>
      <c r="BH13" s="441" t="s">
        <v>287</v>
      </c>
      <c r="BI13" s="441" t="s">
        <v>287</v>
      </c>
      <c r="BJ13" s="441" t="s">
        <v>287</v>
      </c>
      <c r="BK13" s="441" t="s">
        <v>287</v>
      </c>
      <c r="BL13" s="441" t="s">
        <v>287</v>
      </c>
      <c r="BM13" s="441" t="s">
        <v>287</v>
      </c>
      <c r="BN13" s="441" t="s">
        <v>287</v>
      </c>
      <c r="BO13" s="441" t="s">
        <v>287</v>
      </c>
      <c r="BP13" s="441" t="s">
        <v>287</v>
      </c>
      <c r="BQ13" s="441" t="s">
        <v>287</v>
      </c>
      <c r="BR13" s="441" t="s">
        <v>287</v>
      </c>
      <c r="BS13" s="441" t="s">
        <v>837</v>
      </c>
      <c r="BT13" s="452">
        <v>42541</v>
      </c>
      <c r="BU13" s="441" t="s">
        <v>875</v>
      </c>
      <c r="BV13" s="452">
        <v>42541</v>
      </c>
      <c r="BW13" s="442">
        <v>0.99</v>
      </c>
      <c r="BX13" s="452">
        <v>42541</v>
      </c>
      <c r="BY13" s="441" t="s">
        <v>876</v>
      </c>
      <c r="BZ13" s="452">
        <v>42541</v>
      </c>
      <c r="CA13" s="441" t="s">
        <v>287</v>
      </c>
      <c r="CB13" s="441" t="s">
        <v>287</v>
      </c>
      <c r="CC13" s="441" t="s">
        <v>835</v>
      </c>
      <c r="CD13" s="452">
        <v>42541</v>
      </c>
      <c r="CE13" s="441" t="s">
        <v>287</v>
      </c>
      <c r="CF13" s="441" t="s">
        <v>300</v>
      </c>
      <c r="CG13" s="452">
        <v>42541</v>
      </c>
      <c r="CH13" s="441" t="s">
        <v>287</v>
      </c>
      <c r="CI13" s="441" t="s">
        <v>959</v>
      </c>
      <c r="CJ13" s="441" t="s">
        <v>838</v>
      </c>
      <c r="CK13" s="441" t="s">
        <v>287</v>
      </c>
      <c r="CL13" s="441" t="s">
        <v>287</v>
      </c>
      <c r="CM13" s="441" t="s">
        <v>287</v>
      </c>
      <c r="CN13" s="441" t="s">
        <v>287</v>
      </c>
      <c r="CO13" s="441">
        <v>16319718.956000002</v>
      </c>
      <c r="CP13" s="441">
        <v>48428807.54999999</v>
      </c>
      <c r="CQ13" s="441">
        <v>39412929.162840001</v>
      </c>
      <c r="CR13" s="589" t="s">
        <v>874</v>
      </c>
      <c r="CS13" s="441">
        <v>0</v>
      </c>
      <c r="CT13" s="441">
        <v>0</v>
      </c>
      <c r="CU13" s="441">
        <v>0</v>
      </c>
      <c r="CV13" s="441">
        <v>315049264.5</v>
      </c>
      <c r="CW13" s="441">
        <v>0</v>
      </c>
      <c r="CX13" s="441">
        <v>1431460000</v>
      </c>
      <c r="CY13" s="441">
        <v>0</v>
      </c>
      <c r="CZ13" s="441">
        <v>0</v>
      </c>
      <c r="DA13" s="441" t="s">
        <v>877</v>
      </c>
      <c r="DB13" s="441" t="s">
        <v>878</v>
      </c>
      <c r="DC13" s="441" t="s">
        <v>287</v>
      </c>
      <c r="DD13" s="441" t="s">
        <v>287</v>
      </c>
      <c r="DE13" s="441" t="s">
        <v>287</v>
      </c>
      <c r="DF13" s="441" t="s">
        <v>287</v>
      </c>
      <c r="DG13" s="441">
        <v>558833565.72000003</v>
      </c>
      <c r="DH13" s="441" t="s">
        <v>287</v>
      </c>
      <c r="DI13" s="441" t="s">
        <v>287</v>
      </c>
      <c r="DJ13" s="441" t="s">
        <v>287</v>
      </c>
      <c r="DK13" s="441" t="s">
        <v>287</v>
      </c>
      <c r="DL13" s="441" t="s">
        <v>287</v>
      </c>
      <c r="DM13" s="441" t="s">
        <v>287</v>
      </c>
      <c r="DN13" s="441" t="s">
        <v>287</v>
      </c>
      <c r="DO13" s="441" t="s">
        <v>287</v>
      </c>
      <c r="DP13" s="441" t="s">
        <v>287</v>
      </c>
      <c r="DQ13" s="441" t="s">
        <v>287</v>
      </c>
      <c r="DR13" s="441" t="s">
        <v>287</v>
      </c>
      <c r="DS13" s="441" t="s">
        <v>287</v>
      </c>
      <c r="DT13" s="441" t="s">
        <v>287</v>
      </c>
      <c r="DU13" s="441" t="s">
        <v>287</v>
      </c>
      <c r="DV13" s="441" t="s">
        <v>287</v>
      </c>
      <c r="DW13" s="441" t="s">
        <v>287</v>
      </c>
      <c r="DX13" s="441" t="s">
        <v>287</v>
      </c>
      <c r="DY13" s="441" t="s">
        <v>287</v>
      </c>
      <c r="DZ13" s="441">
        <v>153688116</v>
      </c>
      <c r="EA13" s="441">
        <v>131088423</v>
      </c>
      <c r="EB13" s="441">
        <v>367211875</v>
      </c>
      <c r="EC13" s="441">
        <v>262176846</v>
      </c>
      <c r="ED13" s="441">
        <v>79237208</v>
      </c>
      <c r="EE13" s="441">
        <v>440044964</v>
      </c>
      <c r="EF13" s="441">
        <v>286356848</v>
      </c>
      <c r="EG13" s="441" t="s">
        <v>839</v>
      </c>
      <c r="EH13" s="441" t="s">
        <v>879</v>
      </c>
      <c r="EI13" s="442">
        <v>0.92430000000000001</v>
      </c>
      <c r="EJ13" s="442">
        <v>2.8999999999999998E-3</v>
      </c>
      <c r="EK13" s="441" t="s">
        <v>287</v>
      </c>
      <c r="EL13" s="441">
        <v>314965798.10000002</v>
      </c>
      <c r="EM13" s="442">
        <v>1</v>
      </c>
      <c r="EN13" s="441" t="s">
        <v>287</v>
      </c>
      <c r="EO13" s="441" t="s">
        <v>287</v>
      </c>
      <c r="EP13" s="441" t="s">
        <v>287</v>
      </c>
      <c r="EQ13" s="441" t="s">
        <v>287</v>
      </c>
      <c r="ER13" s="441" t="s">
        <v>287</v>
      </c>
      <c r="ES13" s="441" t="s">
        <v>287</v>
      </c>
      <c r="ET13" s="442" t="s">
        <v>287</v>
      </c>
      <c r="EU13" s="441" t="s">
        <v>287</v>
      </c>
      <c r="EV13" s="441" t="s">
        <v>287</v>
      </c>
      <c r="EW13" s="441" t="s">
        <v>287</v>
      </c>
      <c r="EX13" s="441" t="s">
        <v>287</v>
      </c>
      <c r="EY13" s="441" t="s">
        <v>287</v>
      </c>
      <c r="EZ13" s="441" t="s">
        <v>287</v>
      </c>
      <c r="FA13" s="442" t="s">
        <v>287</v>
      </c>
      <c r="FB13" s="441" t="s">
        <v>287</v>
      </c>
      <c r="FC13" s="441" t="s">
        <v>287</v>
      </c>
      <c r="FD13" s="441" t="s">
        <v>287</v>
      </c>
      <c r="FE13" s="441" t="s">
        <v>287</v>
      </c>
      <c r="FF13" s="441" t="s">
        <v>287</v>
      </c>
      <c r="FG13" s="441" t="s">
        <v>287</v>
      </c>
      <c r="FH13" s="441" t="s">
        <v>287</v>
      </c>
      <c r="FI13" s="441" t="s">
        <v>287</v>
      </c>
      <c r="FJ13" s="441" t="s">
        <v>287</v>
      </c>
      <c r="FK13" s="442">
        <v>0.99299999999999999</v>
      </c>
      <c r="FL13" s="442">
        <v>1</v>
      </c>
      <c r="FM13" s="441" t="s">
        <v>847</v>
      </c>
      <c r="FN13" s="453">
        <v>0</v>
      </c>
      <c r="FO13" s="441" t="s">
        <v>961</v>
      </c>
      <c r="FP13" s="451">
        <v>30</v>
      </c>
      <c r="FQ13" s="451">
        <v>9</v>
      </c>
      <c r="FR13" s="441" t="s">
        <v>287</v>
      </c>
      <c r="FS13" s="441" t="s">
        <v>287</v>
      </c>
      <c r="FT13" s="451">
        <v>30</v>
      </c>
      <c r="FU13" s="451">
        <v>8</v>
      </c>
      <c r="FV13" s="451">
        <v>1</v>
      </c>
      <c r="FW13" s="451">
        <v>23</v>
      </c>
      <c r="FX13" s="451">
        <v>7</v>
      </c>
      <c r="FY13" s="441" t="s">
        <v>287</v>
      </c>
      <c r="FZ13" s="441" t="s">
        <v>287</v>
      </c>
      <c r="GA13" s="441" t="s">
        <v>287</v>
      </c>
      <c r="GB13" s="441" t="s">
        <v>287</v>
      </c>
      <c r="GC13" s="441" t="s">
        <v>287</v>
      </c>
      <c r="GD13" s="441" t="s">
        <v>287</v>
      </c>
      <c r="GE13" s="441" t="s">
        <v>287</v>
      </c>
      <c r="GF13" s="441" t="s">
        <v>287</v>
      </c>
      <c r="GG13" s="442">
        <v>0.5005092362064113</v>
      </c>
      <c r="GH13" s="442">
        <v>0.57273767467959602</v>
      </c>
      <c r="GI13" s="442">
        <v>0.70693955029731537</v>
      </c>
      <c r="GJ13" s="442">
        <v>0.76305445934127103</v>
      </c>
      <c r="GK13" s="442" t="s">
        <v>711</v>
      </c>
      <c r="GL13" s="442">
        <v>0.5033110743749909</v>
      </c>
      <c r="GM13" s="442">
        <v>0.70288832358467734</v>
      </c>
      <c r="GN13" s="441" t="s">
        <v>287</v>
      </c>
      <c r="GO13" s="441" t="s">
        <v>287</v>
      </c>
      <c r="GP13" s="441" t="s">
        <v>287</v>
      </c>
      <c r="GQ13" s="441" t="s">
        <v>287</v>
      </c>
      <c r="GR13" s="441" t="s">
        <v>287</v>
      </c>
      <c r="GS13" s="441" t="s">
        <v>287</v>
      </c>
      <c r="GT13" s="441" t="s">
        <v>287</v>
      </c>
      <c r="GU13" s="441" t="s">
        <v>287</v>
      </c>
      <c r="GV13" s="441" t="s">
        <v>287</v>
      </c>
      <c r="GW13" s="441" t="s">
        <v>287</v>
      </c>
      <c r="GX13" s="441" t="s">
        <v>287</v>
      </c>
      <c r="GY13" s="441" t="s">
        <v>287</v>
      </c>
      <c r="GZ13" s="441" t="s">
        <v>287</v>
      </c>
      <c r="HA13" s="441" t="s">
        <v>287</v>
      </c>
      <c r="HB13" s="441" t="s">
        <v>287</v>
      </c>
      <c r="HC13" s="441" t="s">
        <v>287</v>
      </c>
      <c r="HD13" s="441" t="s">
        <v>287</v>
      </c>
      <c r="HE13" s="441" t="s">
        <v>287</v>
      </c>
      <c r="HF13" s="441" t="s">
        <v>287</v>
      </c>
      <c r="HG13" s="441" t="s">
        <v>287</v>
      </c>
      <c r="HH13" s="441" t="s">
        <v>287</v>
      </c>
      <c r="HI13" s="441" t="s">
        <v>287</v>
      </c>
      <c r="HJ13" s="441" t="s">
        <v>287</v>
      </c>
      <c r="HK13" s="441" t="s">
        <v>287</v>
      </c>
      <c r="HL13" s="441" t="s">
        <v>287</v>
      </c>
      <c r="HM13" s="441" t="s">
        <v>287</v>
      </c>
      <c r="HN13" s="441" t="s">
        <v>287</v>
      </c>
      <c r="HO13" s="441" t="s">
        <v>287</v>
      </c>
      <c r="HQ13" s="281"/>
      <c r="HR13" s="450"/>
    </row>
    <row r="14" spans="1:229" ht="15" customHeight="1" x14ac:dyDescent="0.35">
      <c r="A14" s="298">
        <v>44377</v>
      </c>
      <c r="B14" s="278" t="s">
        <v>873</v>
      </c>
      <c r="C14" s="278" t="s">
        <v>1</v>
      </c>
      <c r="D14" s="303" t="s">
        <v>832</v>
      </c>
      <c r="E14" s="440" t="s">
        <v>287</v>
      </c>
      <c r="F14" s="441">
        <v>25000000</v>
      </c>
      <c r="G14" s="441">
        <v>60000000</v>
      </c>
      <c r="H14" s="441">
        <v>15000000</v>
      </c>
      <c r="I14" s="441">
        <v>19369822.52</v>
      </c>
      <c r="J14" s="441" t="s">
        <v>287</v>
      </c>
      <c r="K14" s="441" t="s">
        <v>287</v>
      </c>
      <c r="L14" s="441" t="s">
        <v>287</v>
      </c>
      <c r="M14" s="441" t="s">
        <v>287</v>
      </c>
      <c r="N14" s="441" t="s">
        <v>287</v>
      </c>
      <c r="O14" s="441" t="s">
        <v>287</v>
      </c>
      <c r="P14" s="441" t="s">
        <v>287</v>
      </c>
      <c r="Q14" s="441" t="s">
        <v>287</v>
      </c>
      <c r="R14" s="441" t="s">
        <v>287</v>
      </c>
      <c r="S14" s="441" t="s">
        <v>287</v>
      </c>
      <c r="T14" s="441" t="s">
        <v>287</v>
      </c>
      <c r="U14" s="441" t="s">
        <v>287</v>
      </c>
      <c r="V14" s="441" t="s">
        <v>287</v>
      </c>
      <c r="W14" s="441" t="s">
        <v>287</v>
      </c>
      <c r="X14" s="441" t="s">
        <v>287</v>
      </c>
      <c r="Y14" s="441" t="s">
        <v>287</v>
      </c>
      <c r="Z14" s="441" t="s">
        <v>287</v>
      </c>
      <c r="AA14" s="441" t="s">
        <v>287</v>
      </c>
      <c r="AB14" s="441" t="s">
        <v>287</v>
      </c>
      <c r="AC14" s="441" t="s">
        <v>287</v>
      </c>
      <c r="AD14" s="441" t="s">
        <v>287</v>
      </c>
      <c r="AE14" s="441" t="s">
        <v>874</v>
      </c>
      <c r="AF14" s="441" t="s">
        <v>963</v>
      </c>
      <c r="AG14" s="441" t="s">
        <v>287</v>
      </c>
      <c r="AH14" s="441" t="s">
        <v>287</v>
      </c>
      <c r="AI14" s="441" t="s">
        <v>287</v>
      </c>
      <c r="AJ14" s="441" t="s">
        <v>287</v>
      </c>
      <c r="AK14" s="441" t="s">
        <v>287</v>
      </c>
      <c r="AL14" s="441" t="s">
        <v>287</v>
      </c>
      <c r="AM14" s="441" t="s">
        <v>287</v>
      </c>
      <c r="AN14" s="441" t="s">
        <v>287</v>
      </c>
      <c r="AO14" s="441" t="s">
        <v>287</v>
      </c>
      <c r="AP14" s="441" t="s">
        <v>287</v>
      </c>
      <c r="AQ14" s="441" t="s">
        <v>287</v>
      </c>
      <c r="AR14" s="441" t="s">
        <v>287</v>
      </c>
      <c r="AS14" s="441" t="s">
        <v>880</v>
      </c>
      <c r="AT14" s="441" t="s">
        <v>834</v>
      </c>
      <c r="AU14" s="442">
        <v>0.99</v>
      </c>
      <c r="AV14" s="441" t="s">
        <v>835</v>
      </c>
      <c r="AW14" s="441" t="s">
        <v>836</v>
      </c>
      <c r="AX14" s="451">
        <v>0</v>
      </c>
      <c r="AY14" s="441">
        <v>28332414.442800004</v>
      </c>
      <c r="AZ14" s="441" t="s">
        <v>287</v>
      </c>
      <c r="BA14" s="441" t="s">
        <v>287</v>
      </c>
      <c r="BB14" s="441" t="s">
        <v>287</v>
      </c>
      <c r="BC14" s="441" t="s">
        <v>287</v>
      </c>
      <c r="BD14" s="441" t="s">
        <v>287</v>
      </c>
      <c r="BE14" s="441" t="s">
        <v>287</v>
      </c>
      <c r="BF14" s="441" t="s">
        <v>287</v>
      </c>
      <c r="BG14" s="441" t="s">
        <v>287</v>
      </c>
      <c r="BH14" s="441" t="s">
        <v>287</v>
      </c>
      <c r="BI14" s="441" t="s">
        <v>287</v>
      </c>
      <c r="BJ14" s="441" t="s">
        <v>287</v>
      </c>
      <c r="BK14" s="441" t="s">
        <v>287</v>
      </c>
      <c r="BL14" s="441" t="s">
        <v>287</v>
      </c>
      <c r="BM14" s="441" t="s">
        <v>287</v>
      </c>
      <c r="BN14" s="441" t="s">
        <v>287</v>
      </c>
      <c r="BO14" s="441" t="s">
        <v>287</v>
      </c>
      <c r="BP14" s="441" t="s">
        <v>287</v>
      </c>
      <c r="BQ14" s="441" t="s">
        <v>287</v>
      </c>
      <c r="BR14" s="441" t="s">
        <v>287</v>
      </c>
      <c r="BS14" s="441" t="s">
        <v>837</v>
      </c>
      <c r="BT14" s="452">
        <v>42541</v>
      </c>
      <c r="BU14" s="441" t="s">
        <v>875</v>
      </c>
      <c r="BV14" s="452">
        <v>42541</v>
      </c>
      <c r="BW14" s="442">
        <v>0.99</v>
      </c>
      <c r="BX14" s="452">
        <v>42541</v>
      </c>
      <c r="BY14" s="441" t="s">
        <v>876</v>
      </c>
      <c r="BZ14" s="452">
        <v>42541</v>
      </c>
      <c r="CA14" s="441" t="s">
        <v>287</v>
      </c>
      <c r="CB14" s="441" t="s">
        <v>287</v>
      </c>
      <c r="CC14" s="441" t="s">
        <v>835</v>
      </c>
      <c r="CD14" s="452">
        <v>42541</v>
      </c>
      <c r="CE14" s="441" t="s">
        <v>287</v>
      </c>
      <c r="CF14" s="441" t="s">
        <v>300</v>
      </c>
      <c r="CG14" s="452">
        <v>42541</v>
      </c>
      <c r="CH14" s="441" t="s">
        <v>287</v>
      </c>
      <c r="CI14" s="441" t="s">
        <v>959</v>
      </c>
      <c r="CJ14" s="441" t="s">
        <v>838</v>
      </c>
      <c r="CK14" s="441" t="s">
        <v>287</v>
      </c>
      <c r="CL14" s="441" t="s">
        <v>287</v>
      </c>
      <c r="CM14" s="441" t="s">
        <v>287</v>
      </c>
      <c r="CN14" s="441" t="s">
        <v>287</v>
      </c>
      <c r="CO14" s="441">
        <v>11136002.453833338</v>
      </c>
      <c r="CP14" s="441">
        <v>25036153.210000001</v>
      </c>
      <c r="CQ14" s="441">
        <v>18643580.468560003</v>
      </c>
      <c r="CR14" s="589" t="s">
        <v>874</v>
      </c>
      <c r="CS14" s="441">
        <v>0</v>
      </c>
      <c r="CT14" s="441">
        <v>0</v>
      </c>
      <c r="CU14" s="441">
        <v>0</v>
      </c>
      <c r="CV14" s="441">
        <v>316349713.08999997</v>
      </c>
      <c r="CW14" s="441">
        <v>0</v>
      </c>
      <c r="CX14" s="441">
        <v>1431520000</v>
      </c>
      <c r="CY14" s="441">
        <v>0</v>
      </c>
      <c r="CZ14" s="441">
        <v>0</v>
      </c>
      <c r="DA14" s="441" t="s">
        <v>877</v>
      </c>
      <c r="DB14" s="441" t="s">
        <v>878</v>
      </c>
      <c r="DC14" s="441" t="s">
        <v>287</v>
      </c>
      <c r="DD14" s="441" t="s">
        <v>287</v>
      </c>
      <c r="DE14" s="441" t="s">
        <v>287</v>
      </c>
      <c r="DF14" s="441" t="s">
        <v>287</v>
      </c>
      <c r="DG14" s="441">
        <v>558833565.72000003</v>
      </c>
      <c r="DH14" s="441" t="s">
        <v>287</v>
      </c>
      <c r="DI14" s="441" t="s">
        <v>287</v>
      </c>
      <c r="DJ14" s="441" t="s">
        <v>287</v>
      </c>
      <c r="DK14" s="441" t="s">
        <v>287</v>
      </c>
      <c r="DL14" s="441" t="s">
        <v>287</v>
      </c>
      <c r="DM14" s="441" t="s">
        <v>287</v>
      </c>
      <c r="DN14" s="441" t="s">
        <v>287</v>
      </c>
      <c r="DO14" s="441" t="s">
        <v>287</v>
      </c>
      <c r="DP14" s="441" t="s">
        <v>287</v>
      </c>
      <c r="DQ14" s="441" t="s">
        <v>287</v>
      </c>
      <c r="DR14" s="441" t="s">
        <v>287</v>
      </c>
      <c r="DS14" s="441" t="s">
        <v>287</v>
      </c>
      <c r="DT14" s="441" t="s">
        <v>287</v>
      </c>
      <c r="DU14" s="441" t="s">
        <v>287</v>
      </c>
      <c r="DV14" s="441" t="s">
        <v>287</v>
      </c>
      <c r="DW14" s="441" t="s">
        <v>287</v>
      </c>
      <c r="DX14" s="441" t="s">
        <v>287</v>
      </c>
      <c r="DY14" s="441" t="s">
        <v>287</v>
      </c>
      <c r="DZ14" s="441">
        <v>153688116</v>
      </c>
      <c r="EA14" s="441">
        <v>131088423</v>
      </c>
      <c r="EB14" s="441">
        <v>367211875</v>
      </c>
      <c r="EC14" s="441">
        <v>262176846</v>
      </c>
      <c r="ED14" s="441">
        <v>79237208</v>
      </c>
      <c r="EE14" s="441">
        <v>440044964</v>
      </c>
      <c r="EF14" s="441">
        <v>286356848</v>
      </c>
      <c r="EG14" s="441" t="s">
        <v>839</v>
      </c>
      <c r="EH14" s="441" t="s">
        <v>879</v>
      </c>
      <c r="EI14" s="442">
        <v>0.92430000000000001</v>
      </c>
      <c r="EJ14" s="442">
        <v>2.8999999999999998E-3</v>
      </c>
      <c r="EK14" s="441" t="s">
        <v>287</v>
      </c>
      <c r="EL14" s="441">
        <v>316266125.86000001</v>
      </c>
      <c r="EM14" s="442">
        <v>1</v>
      </c>
      <c r="EN14" s="441" t="s">
        <v>287</v>
      </c>
      <c r="EO14" s="441" t="s">
        <v>287</v>
      </c>
      <c r="EP14" s="441" t="s">
        <v>287</v>
      </c>
      <c r="EQ14" s="441" t="s">
        <v>287</v>
      </c>
      <c r="ER14" s="441" t="s">
        <v>287</v>
      </c>
      <c r="ES14" s="441" t="s">
        <v>287</v>
      </c>
      <c r="ET14" s="442" t="s">
        <v>287</v>
      </c>
      <c r="EU14" s="441" t="s">
        <v>287</v>
      </c>
      <c r="EV14" s="441" t="s">
        <v>287</v>
      </c>
      <c r="EW14" s="441" t="s">
        <v>287</v>
      </c>
      <c r="EX14" s="441" t="s">
        <v>287</v>
      </c>
      <c r="EY14" s="441" t="s">
        <v>287</v>
      </c>
      <c r="EZ14" s="441" t="s">
        <v>287</v>
      </c>
      <c r="FA14" s="442" t="s">
        <v>287</v>
      </c>
      <c r="FB14" s="441" t="s">
        <v>287</v>
      </c>
      <c r="FC14" s="441" t="s">
        <v>287</v>
      </c>
      <c r="FD14" s="441" t="s">
        <v>287</v>
      </c>
      <c r="FE14" s="441" t="s">
        <v>287</v>
      </c>
      <c r="FF14" s="441" t="s">
        <v>287</v>
      </c>
      <c r="FG14" s="441" t="s">
        <v>287</v>
      </c>
      <c r="FH14" s="441" t="s">
        <v>287</v>
      </c>
      <c r="FI14" s="441" t="s">
        <v>287</v>
      </c>
      <c r="FJ14" s="441" t="s">
        <v>287</v>
      </c>
      <c r="FK14" s="442">
        <v>0.99600000000000011</v>
      </c>
      <c r="FL14" s="442">
        <v>1</v>
      </c>
      <c r="FM14" s="441" t="s">
        <v>847</v>
      </c>
      <c r="FN14" s="453">
        <v>0</v>
      </c>
      <c r="FO14" s="441" t="s">
        <v>961</v>
      </c>
      <c r="FP14" s="451">
        <v>30</v>
      </c>
      <c r="FQ14" s="451">
        <v>9</v>
      </c>
      <c r="FR14" s="441" t="s">
        <v>287</v>
      </c>
      <c r="FS14" s="441" t="s">
        <v>287</v>
      </c>
      <c r="FT14" s="451">
        <v>30</v>
      </c>
      <c r="FU14" s="451">
        <v>8</v>
      </c>
      <c r="FV14" s="451">
        <v>1</v>
      </c>
      <c r="FW14" s="451">
        <v>23</v>
      </c>
      <c r="FX14" s="451">
        <v>7</v>
      </c>
      <c r="FY14" s="441" t="s">
        <v>287</v>
      </c>
      <c r="FZ14" s="441" t="s">
        <v>287</v>
      </c>
      <c r="GA14" s="441" t="s">
        <v>287</v>
      </c>
      <c r="GB14" s="441" t="s">
        <v>287</v>
      </c>
      <c r="GC14" s="441" t="s">
        <v>287</v>
      </c>
      <c r="GD14" s="441" t="s">
        <v>287</v>
      </c>
      <c r="GE14" s="441" t="s">
        <v>287</v>
      </c>
      <c r="GF14" s="441" t="s">
        <v>287</v>
      </c>
      <c r="GG14" s="442">
        <v>0.5198428214632913</v>
      </c>
      <c r="GH14" s="442">
        <v>0.5396159330069954</v>
      </c>
      <c r="GI14" s="442">
        <v>0.70207362698379427</v>
      </c>
      <c r="GJ14" s="442">
        <v>0.71979017793835531</v>
      </c>
      <c r="GK14" s="442" t="s">
        <v>711</v>
      </c>
      <c r="GL14" s="442">
        <v>0.49636313291320744</v>
      </c>
      <c r="GM14" s="442">
        <v>0.69700529914819265</v>
      </c>
      <c r="GN14" s="441" t="s">
        <v>287</v>
      </c>
      <c r="GO14" s="441" t="s">
        <v>287</v>
      </c>
      <c r="GP14" s="441" t="s">
        <v>287</v>
      </c>
      <c r="GQ14" s="441" t="s">
        <v>287</v>
      </c>
      <c r="GR14" s="441" t="s">
        <v>287</v>
      </c>
      <c r="GS14" s="441" t="s">
        <v>287</v>
      </c>
      <c r="GT14" s="441" t="s">
        <v>287</v>
      </c>
      <c r="GU14" s="441" t="s">
        <v>287</v>
      </c>
      <c r="GV14" s="441" t="s">
        <v>287</v>
      </c>
      <c r="GW14" s="441" t="s">
        <v>287</v>
      </c>
      <c r="GX14" s="441" t="s">
        <v>287</v>
      </c>
      <c r="GY14" s="441" t="s">
        <v>287</v>
      </c>
      <c r="GZ14" s="441" t="s">
        <v>287</v>
      </c>
      <c r="HA14" s="441" t="s">
        <v>287</v>
      </c>
      <c r="HB14" s="441" t="s">
        <v>287</v>
      </c>
      <c r="HC14" s="441" t="s">
        <v>287</v>
      </c>
      <c r="HD14" s="441" t="s">
        <v>287</v>
      </c>
      <c r="HE14" s="441" t="s">
        <v>287</v>
      </c>
      <c r="HF14" s="441" t="s">
        <v>287</v>
      </c>
      <c r="HG14" s="441" t="s">
        <v>287</v>
      </c>
      <c r="HH14" s="441" t="s">
        <v>287</v>
      </c>
      <c r="HI14" s="441" t="s">
        <v>287</v>
      </c>
      <c r="HJ14" s="441" t="s">
        <v>287</v>
      </c>
      <c r="HK14" s="441" t="s">
        <v>287</v>
      </c>
      <c r="HL14" s="441" t="s">
        <v>287</v>
      </c>
      <c r="HM14" s="441" t="s">
        <v>287</v>
      </c>
      <c r="HN14" s="441" t="s">
        <v>287</v>
      </c>
      <c r="HO14" s="441" t="s">
        <v>287</v>
      </c>
      <c r="HQ14" s="281"/>
      <c r="HR14" s="450"/>
    </row>
    <row r="15" spans="1:229" ht="15" customHeight="1" x14ac:dyDescent="0.35">
      <c r="A15" s="298">
        <v>44469</v>
      </c>
      <c r="B15" s="278" t="s">
        <v>873</v>
      </c>
      <c r="C15" s="278" t="s">
        <v>1</v>
      </c>
      <c r="D15" s="303" t="s">
        <v>832</v>
      </c>
      <c r="E15" s="440" t="s">
        <v>287</v>
      </c>
      <c r="F15" s="441">
        <v>25000000</v>
      </c>
      <c r="G15" s="441">
        <v>60000000</v>
      </c>
      <c r="H15" s="441">
        <v>15000000</v>
      </c>
      <c r="I15" s="441">
        <v>19456471.730000004</v>
      </c>
      <c r="J15" s="441" t="s">
        <v>287</v>
      </c>
      <c r="K15" s="441" t="s">
        <v>287</v>
      </c>
      <c r="L15" s="441" t="s">
        <v>287</v>
      </c>
      <c r="M15" s="441" t="s">
        <v>287</v>
      </c>
      <c r="N15" s="441" t="s">
        <v>287</v>
      </c>
      <c r="O15" s="441" t="s">
        <v>287</v>
      </c>
      <c r="P15" s="441" t="s">
        <v>287</v>
      </c>
      <c r="Q15" s="441" t="s">
        <v>287</v>
      </c>
      <c r="R15" s="441" t="s">
        <v>287</v>
      </c>
      <c r="S15" s="441" t="s">
        <v>287</v>
      </c>
      <c r="T15" s="441" t="s">
        <v>287</v>
      </c>
      <c r="U15" s="441" t="s">
        <v>287</v>
      </c>
      <c r="V15" s="441" t="s">
        <v>287</v>
      </c>
      <c r="W15" s="441" t="s">
        <v>287</v>
      </c>
      <c r="X15" s="441" t="s">
        <v>287</v>
      </c>
      <c r="Y15" s="441" t="s">
        <v>287</v>
      </c>
      <c r="Z15" s="441" t="s">
        <v>287</v>
      </c>
      <c r="AA15" s="441" t="s">
        <v>287</v>
      </c>
      <c r="AB15" s="441" t="s">
        <v>287</v>
      </c>
      <c r="AC15" s="441" t="s">
        <v>287</v>
      </c>
      <c r="AD15" s="441" t="s">
        <v>287</v>
      </c>
      <c r="AE15" s="441" t="s">
        <v>874</v>
      </c>
      <c r="AF15" s="441" t="s">
        <v>963</v>
      </c>
      <c r="AG15" s="441" t="s">
        <v>287</v>
      </c>
      <c r="AH15" s="441" t="s">
        <v>287</v>
      </c>
      <c r="AI15" s="441" t="s">
        <v>287</v>
      </c>
      <c r="AJ15" s="441" t="s">
        <v>287</v>
      </c>
      <c r="AK15" s="441" t="s">
        <v>287</v>
      </c>
      <c r="AL15" s="441" t="s">
        <v>287</v>
      </c>
      <c r="AM15" s="441" t="s">
        <v>287</v>
      </c>
      <c r="AN15" s="441" t="s">
        <v>287</v>
      </c>
      <c r="AO15" s="441" t="s">
        <v>287</v>
      </c>
      <c r="AP15" s="441" t="s">
        <v>287</v>
      </c>
      <c r="AQ15" s="441" t="s">
        <v>287</v>
      </c>
      <c r="AR15" s="441" t="s">
        <v>287</v>
      </c>
      <c r="AS15" s="441" t="s">
        <v>880</v>
      </c>
      <c r="AT15" s="441" t="s">
        <v>834</v>
      </c>
      <c r="AU15" s="442">
        <v>0.99</v>
      </c>
      <c r="AV15" s="441" t="s">
        <v>835</v>
      </c>
      <c r="AW15" s="441" t="s">
        <v>836</v>
      </c>
      <c r="AX15" s="451">
        <v>0</v>
      </c>
      <c r="AY15" s="441">
        <v>15323070.4252</v>
      </c>
      <c r="AZ15" s="441" t="s">
        <v>287</v>
      </c>
      <c r="BA15" s="441" t="s">
        <v>287</v>
      </c>
      <c r="BB15" s="441" t="s">
        <v>287</v>
      </c>
      <c r="BC15" s="441" t="s">
        <v>287</v>
      </c>
      <c r="BD15" s="441" t="s">
        <v>287</v>
      </c>
      <c r="BE15" s="441" t="s">
        <v>287</v>
      </c>
      <c r="BF15" s="441" t="s">
        <v>287</v>
      </c>
      <c r="BG15" s="441" t="s">
        <v>287</v>
      </c>
      <c r="BH15" s="441" t="s">
        <v>287</v>
      </c>
      <c r="BI15" s="441" t="s">
        <v>287</v>
      </c>
      <c r="BJ15" s="441" t="s">
        <v>287</v>
      </c>
      <c r="BK15" s="441" t="s">
        <v>287</v>
      </c>
      <c r="BL15" s="441" t="s">
        <v>287</v>
      </c>
      <c r="BM15" s="441" t="s">
        <v>287</v>
      </c>
      <c r="BN15" s="441" t="s">
        <v>287</v>
      </c>
      <c r="BO15" s="441" t="s">
        <v>287</v>
      </c>
      <c r="BP15" s="441" t="s">
        <v>287</v>
      </c>
      <c r="BQ15" s="441" t="s">
        <v>287</v>
      </c>
      <c r="BR15" s="441" t="s">
        <v>287</v>
      </c>
      <c r="BS15" s="441" t="s">
        <v>837</v>
      </c>
      <c r="BT15" s="452">
        <v>42541</v>
      </c>
      <c r="BU15" s="441" t="s">
        <v>875</v>
      </c>
      <c r="BV15" s="452">
        <v>42541</v>
      </c>
      <c r="BW15" s="442">
        <v>0.99</v>
      </c>
      <c r="BX15" s="452">
        <v>42541</v>
      </c>
      <c r="BY15" s="441" t="s">
        <v>876</v>
      </c>
      <c r="BZ15" s="452">
        <v>42541</v>
      </c>
      <c r="CA15" s="441" t="s">
        <v>287</v>
      </c>
      <c r="CB15" s="441" t="s">
        <v>287</v>
      </c>
      <c r="CC15" s="441" t="s">
        <v>835</v>
      </c>
      <c r="CD15" s="452">
        <v>42541</v>
      </c>
      <c r="CE15" s="441" t="s">
        <v>287</v>
      </c>
      <c r="CF15" s="441" t="s">
        <v>300</v>
      </c>
      <c r="CG15" s="452">
        <v>42541</v>
      </c>
      <c r="CH15" s="441" t="s">
        <v>287</v>
      </c>
      <c r="CI15" s="441" t="s">
        <v>959</v>
      </c>
      <c r="CJ15" s="441" t="s">
        <v>838</v>
      </c>
      <c r="CK15" s="441" t="s">
        <v>287</v>
      </c>
      <c r="CL15" s="441" t="s">
        <v>287</v>
      </c>
      <c r="CM15" s="441" t="s">
        <v>287</v>
      </c>
      <c r="CN15" s="441" t="s">
        <v>287</v>
      </c>
      <c r="CO15" s="441">
        <v>7541524.7706666654</v>
      </c>
      <c r="CP15" s="441">
        <v>15546005.220000003</v>
      </c>
      <c r="CQ15" s="441">
        <v>6059181.5711000003</v>
      </c>
      <c r="CR15" s="589" t="s">
        <v>874</v>
      </c>
      <c r="CS15" s="441">
        <v>0</v>
      </c>
      <c r="CT15" s="441">
        <v>0</v>
      </c>
      <c r="CU15" s="441">
        <v>0</v>
      </c>
      <c r="CV15" s="441">
        <v>309083386.39999998</v>
      </c>
      <c r="CW15" s="441">
        <v>0</v>
      </c>
      <c r="CX15" s="441">
        <v>1431870000</v>
      </c>
      <c r="CY15" s="441">
        <v>0</v>
      </c>
      <c r="CZ15" s="441">
        <v>0</v>
      </c>
      <c r="DA15" s="441" t="s">
        <v>877</v>
      </c>
      <c r="DB15" s="441" t="s">
        <v>878</v>
      </c>
      <c r="DC15" s="441" t="s">
        <v>287</v>
      </c>
      <c r="DD15" s="441" t="s">
        <v>287</v>
      </c>
      <c r="DE15" s="441" t="s">
        <v>287</v>
      </c>
      <c r="DF15" s="441" t="s">
        <v>287</v>
      </c>
      <c r="DG15" s="441">
        <v>440691645.43000001</v>
      </c>
      <c r="DH15" s="441" t="s">
        <v>287</v>
      </c>
      <c r="DI15" s="441" t="s">
        <v>287</v>
      </c>
      <c r="DJ15" s="441" t="s">
        <v>287</v>
      </c>
      <c r="DK15" s="441" t="s">
        <v>287</v>
      </c>
      <c r="DL15" s="441" t="s">
        <v>287</v>
      </c>
      <c r="DM15" s="441" t="s">
        <v>287</v>
      </c>
      <c r="DN15" s="441" t="s">
        <v>287</v>
      </c>
      <c r="DO15" s="441" t="s">
        <v>287</v>
      </c>
      <c r="DP15" s="441" t="s">
        <v>287</v>
      </c>
      <c r="DQ15" s="441" t="s">
        <v>287</v>
      </c>
      <c r="DR15" s="441" t="s">
        <v>287</v>
      </c>
      <c r="DS15" s="441" t="s">
        <v>287</v>
      </c>
      <c r="DT15" s="441" t="s">
        <v>287</v>
      </c>
      <c r="DU15" s="441" t="s">
        <v>287</v>
      </c>
      <c r="DV15" s="441" t="s">
        <v>287</v>
      </c>
      <c r="DW15" s="441" t="s">
        <v>287</v>
      </c>
      <c r="DX15" s="441" t="s">
        <v>287</v>
      </c>
      <c r="DY15" s="441" t="s">
        <v>287</v>
      </c>
      <c r="DZ15" s="441">
        <v>153688116</v>
      </c>
      <c r="EA15" s="441">
        <v>131088423</v>
      </c>
      <c r="EB15" s="441">
        <v>367211875</v>
      </c>
      <c r="EC15" s="441">
        <v>262176846</v>
      </c>
      <c r="ED15" s="441">
        <v>79237208</v>
      </c>
      <c r="EE15" s="441">
        <v>440044964</v>
      </c>
      <c r="EF15" s="441">
        <v>286356848</v>
      </c>
      <c r="EG15" s="441" t="s">
        <v>839</v>
      </c>
      <c r="EH15" s="441" t="s">
        <v>879</v>
      </c>
      <c r="EI15" s="442">
        <v>0.92430000000000001</v>
      </c>
      <c r="EJ15" s="442">
        <v>2.8999999999999998E-3</v>
      </c>
      <c r="EK15" s="441" t="s">
        <v>287</v>
      </c>
      <c r="EL15" s="441">
        <v>308999094.54999995</v>
      </c>
      <c r="EM15" s="442">
        <v>1</v>
      </c>
      <c r="EN15" s="441" t="s">
        <v>287</v>
      </c>
      <c r="EO15" s="441" t="s">
        <v>287</v>
      </c>
      <c r="EP15" s="441" t="s">
        <v>287</v>
      </c>
      <c r="EQ15" s="441" t="s">
        <v>287</v>
      </c>
      <c r="ER15" s="441" t="s">
        <v>287</v>
      </c>
      <c r="ES15" s="441" t="s">
        <v>287</v>
      </c>
      <c r="ET15" s="442" t="s">
        <v>287</v>
      </c>
      <c r="EU15" s="441" t="s">
        <v>287</v>
      </c>
      <c r="EV15" s="441" t="s">
        <v>287</v>
      </c>
      <c r="EW15" s="441" t="s">
        <v>287</v>
      </c>
      <c r="EX15" s="441" t="s">
        <v>287</v>
      </c>
      <c r="EY15" s="441" t="s">
        <v>287</v>
      </c>
      <c r="EZ15" s="441" t="s">
        <v>287</v>
      </c>
      <c r="FA15" s="442" t="s">
        <v>287</v>
      </c>
      <c r="FB15" s="441" t="s">
        <v>287</v>
      </c>
      <c r="FC15" s="441" t="s">
        <v>287</v>
      </c>
      <c r="FD15" s="441" t="s">
        <v>287</v>
      </c>
      <c r="FE15" s="441" t="s">
        <v>287</v>
      </c>
      <c r="FF15" s="441" t="s">
        <v>287</v>
      </c>
      <c r="FG15" s="441" t="s">
        <v>287</v>
      </c>
      <c r="FH15" s="441" t="s">
        <v>287</v>
      </c>
      <c r="FI15" s="441" t="s">
        <v>287</v>
      </c>
      <c r="FJ15" s="441" t="s">
        <v>287</v>
      </c>
      <c r="FK15" s="442">
        <v>0.99600000000000011</v>
      </c>
      <c r="FL15" s="442">
        <v>1</v>
      </c>
      <c r="FM15" s="441" t="s">
        <v>847</v>
      </c>
      <c r="FN15" s="453">
        <v>0</v>
      </c>
      <c r="FO15" s="441" t="s">
        <v>961</v>
      </c>
      <c r="FP15" s="451">
        <v>30</v>
      </c>
      <c r="FQ15" s="451">
        <v>9</v>
      </c>
      <c r="FR15" s="441" t="s">
        <v>287</v>
      </c>
      <c r="FS15" s="441" t="s">
        <v>287</v>
      </c>
      <c r="FT15" s="451">
        <v>30</v>
      </c>
      <c r="FU15" s="451">
        <v>8</v>
      </c>
      <c r="FV15" s="451">
        <v>1</v>
      </c>
      <c r="FW15" s="451">
        <v>23</v>
      </c>
      <c r="FX15" s="451">
        <v>7</v>
      </c>
      <c r="FY15" s="441" t="s">
        <v>287</v>
      </c>
      <c r="FZ15" s="441" t="s">
        <v>287</v>
      </c>
      <c r="GA15" s="441" t="s">
        <v>287</v>
      </c>
      <c r="GB15" s="441" t="s">
        <v>287</v>
      </c>
      <c r="GC15" s="441" t="s">
        <v>287</v>
      </c>
      <c r="GD15" s="441" t="s">
        <v>287</v>
      </c>
      <c r="GE15" s="441" t="s">
        <v>287</v>
      </c>
      <c r="GF15" s="441" t="s">
        <v>287</v>
      </c>
      <c r="GG15" s="442">
        <v>0.53461765969330532</v>
      </c>
      <c r="GH15" s="442">
        <v>0.55090944992633173</v>
      </c>
      <c r="GI15" s="442">
        <v>0.70937043737150096</v>
      </c>
      <c r="GJ15" s="442">
        <v>0.72282308654028204</v>
      </c>
      <c r="GK15" s="442" t="s">
        <v>711</v>
      </c>
      <c r="GL15" s="442">
        <v>0.47510000000000002</v>
      </c>
      <c r="GM15" s="442">
        <v>0.68340000000000001</v>
      </c>
      <c r="GN15" s="441" t="s">
        <v>287</v>
      </c>
      <c r="GO15" s="441" t="s">
        <v>287</v>
      </c>
      <c r="GP15" s="441" t="s">
        <v>287</v>
      </c>
      <c r="GQ15" s="441" t="s">
        <v>287</v>
      </c>
      <c r="GR15" s="441" t="s">
        <v>287</v>
      </c>
      <c r="GS15" s="441" t="s">
        <v>287</v>
      </c>
      <c r="GT15" s="441" t="s">
        <v>287</v>
      </c>
      <c r="GU15" s="441" t="s">
        <v>287</v>
      </c>
      <c r="GV15" s="441" t="s">
        <v>287</v>
      </c>
      <c r="GW15" s="441" t="s">
        <v>287</v>
      </c>
      <c r="GX15" s="441" t="s">
        <v>287</v>
      </c>
      <c r="GY15" s="441" t="s">
        <v>287</v>
      </c>
      <c r="GZ15" s="441" t="s">
        <v>287</v>
      </c>
      <c r="HA15" s="441" t="s">
        <v>287</v>
      </c>
      <c r="HB15" s="441" t="s">
        <v>287</v>
      </c>
      <c r="HC15" s="441" t="s">
        <v>287</v>
      </c>
      <c r="HD15" s="441" t="s">
        <v>287</v>
      </c>
      <c r="HE15" s="441" t="s">
        <v>287</v>
      </c>
      <c r="HF15" s="441" t="s">
        <v>287</v>
      </c>
      <c r="HG15" s="441" t="s">
        <v>287</v>
      </c>
      <c r="HH15" s="441" t="s">
        <v>287</v>
      </c>
      <c r="HI15" s="441" t="s">
        <v>287</v>
      </c>
      <c r="HJ15" s="441" t="s">
        <v>287</v>
      </c>
      <c r="HK15" s="441" t="s">
        <v>287</v>
      </c>
      <c r="HL15" s="441" t="s">
        <v>287</v>
      </c>
      <c r="HM15" s="441" t="s">
        <v>287</v>
      </c>
      <c r="HN15" s="441" t="s">
        <v>287</v>
      </c>
      <c r="HO15" s="441" t="s">
        <v>287</v>
      </c>
      <c r="HQ15" s="281"/>
      <c r="HR15" s="450"/>
    </row>
    <row r="16" spans="1:229" ht="15" customHeight="1" x14ac:dyDescent="0.35">
      <c r="A16" s="298">
        <v>44561</v>
      </c>
      <c r="B16" s="278" t="s">
        <v>873</v>
      </c>
      <c r="C16" s="278" t="s">
        <v>1</v>
      </c>
      <c r="D16" s="303" t="s">
        <v>832</v>
      </c>
      <c r="E16" s="440" t="s">
        <v>287</v>
      </c>
      <c r="F16" s="441">
        <v>25000000</v>
      </c>
      <c r="G16" s="441">
        <v>60000000</v>
      </c>
      <c r="H16" s="441">
        <v>15000000</v>
      </c>
      <c r="I16" s="441">
        <v>19456471.730000004</v>
      </c>
      <c r="J16" s="441" t="s">
        <v>287</v>
      </c>
      <c r="K16" s="441" t="s">
        <v>287</v>
      </c>
      <c r="L16" s="441" t="s">
        <v>287</v>
      </c>
      <c r="M16" s="441" t="s">
        <v>287</v>
      </c>
      <c r="N16" s="441" t="s">
        <v>287</v>
      </c>
      <c r="O16" s="441" t="s">
        <v>287</v>
      </c>
      <c r="P16" s="441" t="s">
        <v>287</v>
      </c>
      <c r="Q16" s="441" t="s">
        <v>287</v>
      </c>
      <c r="R16" s="441" t="s">
        <v>287</v>
      </c>
      <c r="S16" s="441" t="s">
        <v>287</v>
      </c>
      <c r="T16" s="441" t="s">
        <v>287</v>
      </c>
      <c r="U16" s="441" t="s">
        <v>287</v>
      </c>
      <c r="V16" s="441" t="s">
        <v>287</v>
      </c>
      <c r="W16" s="441" t="s">
        <v>287</v>
      </c>
      <c r="X16" s="441" t="s">
        <v>287</v>
      </c>
      <c r="Y16" s="441" t="s">
        <v>287</v>
      </c>
      <c r="Z16" s="441" t="s">
        <v>287</v>
      </c>
      <c r="AA16" s="441" t="s">
        <v>287</v>
      </c>
      <c r="AB16" s="441" t="s">
        <v>287</v>
      </c>
      <c r="AC16" s="441" t="s">
        <v>287</v>
      </c>
      <c r="AD16" s="441" t="s">
        <v>287</v>
      </c>
      <c r="AE16" s="441" t="s">
        <v>874</v>
      </c>
      <c r="AF16" s="441" t="s">
        <v>954</v>
      </c>
      <c r="AG16" s="441" t="s">
        <v>287</v>
      </c>
      <c r="AH16" s="441" t="s">
        <v>287</v>
      </c>
      <c r="AI16" s="441" t="s">
        <v>287</v>
      </c>
      <c r="AJ16" s="441" t="s">
        <v>287</v>
      </c>
      <c r="AK16" s="441" t="s">
        <v>287</v>
      </c>
      <c r="AL16" s="441" t="s">
        <v>287</v>
      </c>
      <c r="AM16" s="441" t="s">
        <v>287</v>
      </c>
      <c r="AN16" s="441" t="s">
        <v>287</v>
      </c>
      <c r="AO16" s="441" t="s">
        <v>287</v>
      </c>
      <c r="AP16" s="441" t="s">
        <v>287</v>
      </c>
      <c r="AQ16" s="441" t="s">
        <v>287</v>
      </c>
      <c r="AR16" s="441" t="s">
        <v>287</v>
      </c>
      <c r="AS16" s="441" t="s">
        <v>880</v>
      </c>
      <c r="AT16" s="441" t="s">
        <v>834</v>
      </c>
      <c r="AU16" s="442">
        <v>0.99</v>
      </c>
      <c r="AV16" s="441" t="s">
        <v>835</v>
      </c>
      <c r="AW16" s="441" t="s">
        <v>935</v>
      </c>
      <c r="AX16" s="451">
        <v>0</v>
      </c>
      <c r="AY16" s="441">
        <v>21295830.344799999</v>
      </c>
      <c r="AZ16" s="441" t="s">
        <v>287</v>
      </c>
      <c r="BA16" s="441" t="s">
        <v>287</v>
      </c>
      <c r="BB16" s="441" t="s">
        <v>287</v>
      </c>
      <c r="BC16" s="441" t="s">
        <v>287</v>
      </c>
      <c r="BD16" s="441" t="s">
        <v>287</v>
      </c>
      <c r="BE16" s="441" t="s">
        <v>287</v>
      </c>
      <c r="BF16" s="441" t="s">
        <v>287</v>
      </c>
      <c r="BG16" s="441" t="s">
        <v>287</v>
      </c>
      <c r="BH16" s="441" t="s">
        <v>287</v>
      </c>
      <c r="BI16" s="441" t="s">
        <v>287</v>
      </c>
      <c r="BJ16" s="441" t="s">
        <v>287</v>
      </c>
      <c r="BK16" s="441" t="s">
        <v>287</v>
      </c>
      <c r="BL16" s="441" t="s">
        <v>287</v>
      </c>
      <c r="BM16" s="441" t="s">
        <v>287</v>
      </c>
      <c r="BN16" s="441" t="s">
        <v>287</v>
      </c>
      <c r="BO16" s="441" t="s">
        <v>287</v>
      </c>
      <c r="BP16" s="441" t="s">
        <v>287</v>
      </c>
      <c r="BQ16" s="441" t="s">
        <v>287</v>
      </c>
      <c r="BR16" s="441" t="s">
        <v>287</v>
      </c>
      <c r="BS16" s="441" t="s">
        <v>837</v>
      </c>
      <c r="BT16" s="452">
        <v>42541</v>
      </c>
      <c r="BU16" s="441" t="s">
        <v>875</v>
      </c>
      <c r="BV16" s="452">
        <v>42541</v>
      </c>
      <c r="BW16" s="442">
        <v>0.99</v>
      </c>
      <c r="BX16" s="452">
        <v>42541</v>
      </c>
      <c r="BY16" s="441" t="s">
        <v>876</v>
      </c>
      <c r="BZ16" s="452">
        <v>42541</v>
      </c>
      <c r="CA16" s="441" t="s">
        <v>287</v>
      </c>
      <c r="CB16" s="441" t="s">
        <v>287</v>
      </c>
      <c r="CC16" s="441" t="s">
        <v>835</v>
      </c>
      <c r="CD16" s="452">
        <v>42541</v>
      </c>
      <c r="CE16" s="441" t="s">
        <v>287</v>
      </c>
      <c r="CF16" s="441" t="s">
        <v>300</v>
      </c>
      <c r="CG16" s="452">
        <v>42541</v>
      </c>
      <c r="CH16" s="441" t="s">
        <v>287</v>
      </c>
      <c r="CI16" s="441" t="s">
        <v>959</v>
      </c>
      <c r="CJ16" s="441" t="s">
        <v>838</v>
      </c>
      <c r="CK16" s="441" t="s">
        <v>287</v>
      </c>
      <c r="CL16" s="441" t="s">
        <v>287</v>
      </c>
      <c r="CM16" s="441" t="s">
        <v>287</v>
      </c>
      <c r="CN16" s="441" t="s">
        <v>287</v>
      </c>
      <c r="CO16" s="441">
        <v>7541471.5046774196</v>
      </c>
      <c r="CP16" s="441">
        <v>34203202.679999992</v>
      </c>
      <c r="CQ16" s="441">
        <v>11876297.892139999</v>
      </c>
      <c r="CR16" s="589" t="s">
        <v>874</v>
      </c>
      <c r="CS16" s="441">
        <v>0</v>
      </c>
      <c r="CT16" s="441">
        <v>0</v>
      </c>
      <c r="CU16" s="441">
        <v>0</v>
      </c>
      <c r="CV16" s="441">
        <v>305457947.42000002</v>
      </c>
      <c r="CW16" s="441">
        <v>0</v>
      </c>
      <c r="CX16" s="441">
        <v>1431650000</v>
      </c>
      <c r="CY16" s="441">
        <v>0</v>
      </c>
      <c r="CZ16" s="441">
        <v>0</v>
      </c>
      <c r="DA16" s="441" t="s">
        <v>877</v>
      </c>
      <c r="DB16" s="441" t="s">
        <v>878</v>
      </c>
      <c r="DC16" s="441" t="s">
        <v>287</v>
      </c>
      <c r="DD16" s="441" t="s">
        <v>287</v>
      </c>
      <c r="DE16" s="441" t="s">
        <v>287</v>
      </c>
      <c r="DF16" s="441" t="s">
        <v>287</v>
      </c>
      <c r="DG16" s="441">
        <v>440691645.43000001</v>
      </c>
      <c r="DH16" s="441" t="s">
        <v>287</v>
      </c>
      <c r="DI16" s="441" t="s">
        <v>287</v>
      </c>
      <c r="DJ16" s="441" t="s">
        <v>287</v>
      </c>
      <c r="DK16" s="441" t="s">
        <v>287</v>
      </c>
      <c r="DL16" s="441" t="s">
        <v>287</v>
      </c>
      <c r="DM16" s="441" t="s">
        <v>287</v>
      </c>
      <c r="DN16" s="441" t="s">
        <v>287</v>
      </c>
      <c r="DO16" s="441" t="s">
        <v>287</v>
      </c>
      <c r="DP16" s="441" t="s">
        <v>287</v>
      </c>
      <c r="DQ16" s="441" t="s">
        <v>287</v>
      </c>
      <c r="DR16" s="441" t="s">
        <v>287</v>
      </c>
      <c r="DS16" s="441" t="s">
        <v>287</v>
      </c>
      <c r="DT16" s="441" t="s">
        <v>287</v>
      </c>
      <c r="DU16" s="441" t="s">
        <v>287</v>
      </c>
      <c r="DV16" s="441" t="s">
        <v>287</v>
      </c>
      <c r="DW16" s="441" t="s">
        <v>287</v>
      </c>
      <c r="DX16" s="441" t="s">
        <v>287</v>
      </c>
      <c r="DY16" s="441" t="s">
        <v>287</v>
      </c>
      <c r="DZ16" s="441">
        <v>153688116</v>
      </c>
      <c r="EA16" s="441">
        <v>131088423</v>
      </c>
      <c r="EB16" s="441">
        <v>367211875</v>
      </c>
      <c r="EC16" s="441">
        <v>262176846</v>
      </c>
      <c r="ED16" s="441">
        <v>79237208</v>
      </c>
      <c r="EE16" s="441">
        <v>440044964</v>
      </c>
      <c r="EF16" s="441">
        <v>286356848</v>
      </c>
      <c r="EG16" s="441" t="s">
        <v>839</v>
      </c>
      <c r="EH16" s="441" t="s">
        <v>879</v>
      </c>
      <c r="EI16" s="442">
        <v>0.92430000000000001</v>
      </c>
      <c r="EJ16" s="442">
        <v>2.8999999999999998E-3</v>
      </c>
      <c r="EK16" s="441" t="s">
        <v>287</v>
      </c>
      <c r="EL16" s="441">
        <v>305374693.23000002</v>
      </c>
      <c r="EM16" s="442">
        <v>1</v>
      </c>
      <c r="EN16" s="441" t="s">
        <v>287</v>
      </c>
      <c r="EO16" s="441" t="s">
        <v>287</v>
      </c>
      <c r="EP16" s="441" t="s">
        <v>287</v>
      </c>
      <c r="EQ16" s="441" t="s">
        <v>287</v>
      </c>
      <c r="ER16" s="441" t="s">
        <v>287</v>
      </c>
      <c r="ES16" s="441" t="s">
        <v>287</v>
      </c>
      <c r="ET16" s="442" t="s">
        <v>287</v>
      </c>
      <c r="EU16" s="441" t="s">
        <v>287</v>
      </c>
      <c r="EV16" s="441" t="s">
        <v>287</v>
      </c>
      <c r="EW16" s="441" t="s">
        <v>287</v>
      </c>
      <c r="EX16" s="441" t="s">
        <v>287</v>
      </c>
      <c r="EY16" s="441" t="s">
        <v>287</v>
      </c>
      <c r="EZ16" s="441" t="s">
        <v>287</v>
      </c>
      <c r="FA16" s="442" t="s">
        <v>287</v>
      </c>
      <c r="FB16" s="441" t="s">
        <v>287</v>
      </c>
      <c r="FC16" s="441" t="s">
        <v>287</v>
      </c>
      <c r="FD16" s="441" t="s">
        <v>287</v>
      </c>
      <c r="FE16" s="441" t="s">
        <v>287</v>
      </c>
      <c r="FF16" s="441" t="s">
        <v>287</v>
      </c>
      <c r="FG16" s="441" t="s">
        <v>287</v>
      </c>
      <c r="FH16" s="441" t="s">
        <v>287</v>
      </c>
      <c r="FI16" s="441" t="s">
        <v>287</v>
      </c>
      <c r="FJ16" s="441" t="s">
        <v>287</v>
      </c>
      <c r="FK16" s="442">
        <v>0.998</v>
      </c>
      <c r="FL16" s="442">
        <v>0.99860000000000004</v>
      </c>
      <c r="FM16" s="441" t="s">
        <v>948</v>
      </c>
      <c r="FN16" s="453">
        <v>0.19583333333333333</v>
      </c>
      <c r="FO16" s="441" t="s">
        <v>961</v>
      </c>
      <c r="FP16" s="451">
        <v>30</v>
      </c>
      <c r="FQ16" s="451">
        <v>9</v>
      </c>
      <c r="FR16" s="441" t="s">
        <v>287</v>
      </c>
      <c r="FS16" s="441" t="s">
        <v>287</v>
      </c>
      <c r="FT16" s="451">
        <v>30</v>
      </c>
      <c r="FU16" s="451">
        <v>8</v>
      </c>
      <c r="FV16" s="451">
        <v>1</v>
      </c>
      <c r="FW16" s="451">
        <v>23</v>
      </c>
      <c r="FX16" s="451">
        <v>7</v>
      </c>
      <c r="FY16" s="441" t="s">
        <v>287</v>
      </c>
      <c r="FZ16" s="441" t="s">
        <v>287</v>
      </c>
      <c r="GA16" s="441" t="s">
        <v>287</v>
      </c>
      <c r="GB16" s="441" t="s">
        <v>287</v>
      </c>
      <c r="GC16" s="441" t="s">
        <v>287</v>
      </c>
      <c r="GD16" s="441" t="s">
        <v>287</v>
      </c>
      <c r="GE16" s="441" t="s">
        <v>287</v>
      </c>
      <c r="GF16" s="441" t="s">
        <v>287</v>
      </c>
      <c r="GG16" s="442">
        <v>0.53845516715728903</v>
      </c>
      <c r="GH16" s="442">
        <v>0.56562229171670841</v>
      </c>
      <c r="GI16" s="442">
        <v>0.71710295973403937</v>
      </c>
      <c r="GJ16" s="442">
        <v>0.7313068667236563</v>
      </c>
      <c r="GK16" s="442" t="s">
        <v>711</v>
      </c>
      <c r="GL16" s="442">
        <v>0.47509400000000002</v>
      </c>
      <c r="GM16" s="442">
        <v>0.68344899999999997</v>
      </c>
      <c r="GN16" s="441" t="s">
        <v>287</v>
      </c>
      <c r="GO16" s="441" t="s">
        <v>287</v>
      </c>
      <c r="GP16" s="441" t="s">
        <v>287</v>
      </c>
      <c r="GQ16" s="441" t="s">
        <v>287</v>
      </c>
      <c r="GR16" s="441" t="s">
        <v>287</v>
      </c>
      <c r="GS16" s="441" t="s">
        <v>287</v>
      </c>
      <c r="GT16" s="441" t="s">
        <v>287</v>
      </c>
      <c r="GU16" s="441" t="s">
        <v>287</v>
      </c>
      <c r="GV16" s="441" t="s">
        <v>287</v>
      </c>
      <c r="GW16" s="441" t="s">
        <v>287</v>
      </c>
      <c r="GX16" s="441" t="s">
        <v>287</v>
      </c>
      <c r="GY16" s="441" t="s">
        <v>287</v>
      </c>
      <c r="GZ16" s="441" t="s">
        <v>287</v>
      </c>
      <c r="HA16" s="441" t="s">
        <v>287</v>
      </c>
      <c r="HB16" s="441" t="s">
        <v>287</v>
      </c>
      <c r="HC16" s="441" t="s">
        <v>287</v>
      </c>
      <c r="HD16" s="441" t="s">
        <v>287</v>
      </c>
      <c r="HE16" s="441" t="s">
        <v>287</v>
      </c>
      <c r="HF16" s="441" t="s">
        <v>287</v>
      </c>
      <c r="HG16" s="441" t="s">
        <v>287</v>
      </c>
      <c r="HH16" s="441" t="s">
        <v>287</v>
      </c>
      <c r="HI16" s="441" t="s">
        <v>287</v>
      </c>
      <c r="HJ16" s="441" t="s">
        <v>287</v>
      </c>
      <c r="HK16" s="441" t="s">
        <v>287</v>
      </c>
      <c r="HL16" s="441" t="s">
        <v>287</v>
      </c>
      <c r="HM16" s="441" t="s">
        <v>287</v>
      </c>
      <c r="HN16" s="441" t="s">
        <v>287</v>
      </c>
      <c r="HO16" s="441" t="s">
        <v>287</v>
      </c>
      <c r="HQ16" s="281"/>
      <c r="HR16" s="450"/>
    </row>
    <row r="17" spans="1:226" x14ac:dyDescent="0.35">
      <c r="A17" s="298">
        <v>44651</v>
      </c>
      <c r="B17" s="278" t="s">
        <v>873</v>
      </c>
      <c r="C17" s="278" t="s">
        <v>1</v>
      </c>
      <c r="D17" s="303" t="s">
        <v>832</v>
      </c>
      <c r="E17" s="440" t="s">
        <v>287</v>
      </c>
      <c r="F17" s="441">
        <v>25000000</v>
      </c>
      <c r="G17" s="441">
        <v>60000000</v>
      </c>
      <c r="H17" s="441">
        <v>15000000</v>
      </c>
      <c r="I17" s="441">
        <v>19585730.375608999</v>
      </c>
      <c r="J17" s="441" t="s">
        <v>287</v>
      </c>
      <c r="K17" s="441" t="s">
        <v>287</v>
      </c>
      <c r="L17" s="441" t="s">
        <v>287</v>
      </c>
      <c r="M17" s="441" t="s">
        <v>287</v>
      </c>
      <c r="N17" s="441" t="s">
        <v>287</v>
      </c>
      <c r="O17" s="441" t="s">
        <v>287</v>
      </c>
      <c r="P17" s="441" t="s">
        <v>287</v>
      </c>
      <c r="Q17" s="441" t="s">
        <v>287</v>
      </c>
      <c r="R17" s="441" t="s">
        <v>287</v>
      </c>
      <c r="S17" s="441">
        <v>20697990.82</v>
      </c>
      <c r="T17" s="441" t="s">
        <v>287</v>
      </c>
      <c r="U17" s="441" t="s">
        <v>287</v>
      </c>
      <c r="V17" s="441" t="s">
        <v>287</v>
      </c>
      <c r="W17" s="441" t="s">
        <v>287</v>
      </c>
      <c r="X17" s="441" t="s">
        <v>287</v>
      </c>
      <c r="Y17" s="441" t="s">
        <v>287</v>
      </c>
      <c r="Z17" s="441" t="s">
        <v>287</v>
      </c>
      <c r="AA17" s="441" t="s">
        <v>287</v>
      </c>
      <c r="AB17" s="441" t="s">
        <v>287</v>
      </c>
      <c r="AC17" s="441" t="s">
        <v>287</v>
      </c>
      <c r="AD17" s="441">
        <v>20697990.82</v>
      </c>
      <c r="AE17" s="441" t="s">
        <v>874</v>
      </c>
      <c r="AF17" s="441" t="s">
        <v>1230</v>
      </c>
      <c r="AG17" s="441" t="s">
        <v>287</v>
      </c>
      <c r="AH17" s="441" t="s">
        <v>287</v>
      </c>
      <c r="AI17" s="441" t="s">
        <v>287</v>
      </c>
      <c r="AJ17" s="441" t="s">
        <v>287</v>
      </c>
      <c r="AK17" s="441" t="s">
        <v>287</v>
      </c>
      <c r="AL17" s="441" t="s">
        <v>287</v>
      </c>
      <c r="AM17" s="441" t="s">
        <v>287</v>
      </c>
      <c r="AN17" s="441" t="s">
        <v>287</v>
      </c>
      <c r="AO17" s="441" t="s">
        <v>287</v>
      </c>
      <c r="AP17" s="441" t="s">
        <v>287</v>
      </c>
      <c r="AQ17" s="441" t="s">
        <v>287</v>
      </c>
      <c r="AR17" s="441" t="s">
        <v>287</v>
      </c>
      <c r="AS17" s="441" t="s">
        <v>955</v>
      </c>
      <c r="AT17" s="441" t="s">
        <v>834</v>
      </c>
      <c r="AU17" s="442">
        <v>0.99</v>
      </c>
      <c r="AV17" s="441" t="s">
        <v>835</v>
      </c>
      <c r="AW17" s="451">
        <v>240</v>
      </c>
      <c r="AX17" s="451">
        <v>0</v>
      </c>
      <c r="AY17" s="441" t="s">
        <v>287</v>
      </c>
      <c r="AZ17" s="441" t="s">
        <v>287</v>
      </c>
      <c r="BA17" s="441" t="s">
        <v>287</v>
      </c>
      <c r="BB17" s="441">
        <v>43665701.359999999</v>
      </c>
      <c r="BC17" s="441" t="s">
        <v>287</v>
      </c>
      <c r="BD17" s="441" t="s">
        <v>287</v>
      </c>
      <c r="BE17" s="441" t="s">
        <v>287</v>
      </c>
      <c r="BF17" s="441">
        <v>211104206.12</v>
      </c>
      <c r="BG17" s="441" t="s">
        <v>287</v>
      </c>
      <c r="BH17" s="441" t="s">
        <v>287</v>
      </c>
      <c r="BI17" s="441" t="s">
        <v>287</v>
      </c>
      <c r="BJ17" s="441" t="s">
        <v>287</v>
      </c>
      <c r="BK17" s="441" t="s">
        <v>287</v>
      </c>
      <c r="BL17" s="441" t="s">
        <v>287</v>
      </c>
      <c r="BM17" s="441" t="s">
        <v>287</v>
      </c>
      <c r="BN17" s="441" t="s">
        <v>287</v>
      </c>
      <c r="BO17" s="441" t="s">
        <v>287</v>
      </c>
      <c r="BP17" s="441" t="s">
        <v>287</v>
      </c>
      <c r="BQ17" s="441" t="s">
        <v>287</v>
      </c>
      <c r="BR17" s="441" t="s">
        <v>956</v>
      </c>
      <c r="BS17" s="441" t="s">
        <v>837</v>
      </c>
      <c r="BT17" s="452">
        <v>42541</v>
      </c>
      <c r="BU17" s="441" t="s">
        <v>875</v>
      </c>
      <c r="BV17" s="452">
        <v>42541</v>
      </c>
      <c r="BW17" s="442">
        <v>0.99</v>
      </c>
      <c r="BX17" s="452">
        <v>42541</v>
      </c>
      <c r="BY17" s="441" t="s">
        <v>876</v>
      </c>
      <c r="BZ17" s="452">
        <v>42541</v>
      </c>
      <c r="CA17" s="441" t="s">
        <v>287</v>
      </c>
      <c r="CB17" s="441" t="s">
        <v>287</v>
      </c>
      <c r="CC17" s="441" t="s">
        <v>835</v>
      </c>
      <c r="CD17" s="452">
        <v>42541</v>
      </c>
      <c r="CE17" s="441" t="s">
        <v>957</v>
      </c>
      <c r="CF17" s="441" t="s">
        <v>1215</v>
      </c>
      <c r="CG17" s="452">
        <v>44564</v>
      </c>
      <c r="CH17" s="441" t="s">
        <v>287</v>
      </c>
      <c r="CI17" s="441" t="s">
        <v>959</v>
      </c>
      <c r="CJ17" s="441" t="s">
        <v>960</v>
      </c>
      <c r="CK17" s="441" t="s">
        <v>287</v>
      </c>
      <c r="CL17" s="441" t="s">
        <v>287</v>
      </c>
      <c r="CM17" s="441" t="s">
        <v>287</v>
      </c>
      <c r="CN17" s="441" t="s">
        <v>287</v>
      </c>
      <c r="CO17" s="441" t="s">
        <v>287</v>
      </c>
      <c r="CP17" s="441" t="s">
        <v>287</v>
      </c>
      <c r="CQ17" s="441">
        <v>23639092.609999999</v>
      </c>
      <c r="CR17" s="441" t="s">
        <v>874</v>
      </c>
      <c r="CS17" s="441">
        <v>0</v>
      </c>
      <c r="CT17" s="441">
        <v>0</v>
      </c>
      <c r="CU17" s="441">
        <v>0</v>
      </c>
      <c r="CV17" s="441">
        <v>316886016.46336001</v>
      </c>
      <c r="CW17" s="441">
        <v>0</v>
      </c>
      <c r="CX17" s="441">
        <v>1432060000</v>
      </c>
      <c r="CY17" s="441">
        <v>0</v>
      </c>
      <c r="CZ17" s="441">
        <v>0</v>
      </c>
      <c r="DA17" s="441" t="s">
        <v>877</v>
      </c>
      <c r="DB17" s="441" t="s">
        <v>878</v>
      </c>
      <c r="DC17" s="441" t="s">
        <v>287</v>
      </c>
      <c r="DD17" s="441">
        <v>30397014.759399999</v>
      </c>
      <c r="DE17" s="451">
        <v>0</v>
      </c>
      <c r="DF17" s="441">
        <v>0</v>
      </c>
      <c r="DG17" s="441">
        <v>439673478.77999997</v>
      </c>
      <c r="DH17" s="441" t="s">
        <v>287</v>
      </c>
      <c r="DI17" s="451" t="s">
        <v>287</v>
      </c>
      <c r="DJ17" s="441" t="s">
        <v>287</v>
      </c>
      <c r="DK17" s="442">
        <v>1</v>
      </c>
      <c r="DL17" s="441" t="s">
        <v>287</v>
      </c>
      <c r="DM17" s="441" t="s">
        <v>287</v>
      </c>
      <c r="DN17" s="442">
        <v>1</v>
      </c>
      <c r="DO17" s="441" t="s">
        <v>287</v>
      </c>
      <c r="DP17" s="441" t="s">
        <v>287</v>
      </c>
      <c r="DQ17" s="441" t="s">
        <v>287</v>
      </c>
      <c r="DR17" s="441" t="s">
        <v>287</v>
      </c>
      <c r="DS17" s="441" t="s">
        <v>287</v>
      </c>
      <c r="DT17" s="441" t="s">
        <v>287</v>
      </c>
      <c r="DU17" s="441" t="s">
        <v>287</v>
      </c>
      <c r="DV17" s="441" t="s">
        <v>287</v>
      </c>
      <c r="DW17" s="441" t="s">
        <v>287</v>
      </c>
      <c r="DX17" s="441" t="s">
        <v>287</v>
      </c>
      <c r="DY17" s="441" t="s">
        <v>287</v>
      </c>
      <c r="DZ17" s="441">
        <v>123366643</v>
      </c>
      <c r="EA17" s="441">
        <v>115440952</v>
      </c>
      <c r="EB17" s="441">
        <v>328880427</v>
      </c>
      <c r="EC17" s="441">
        <v>230881904</v>
      </c>
      <c r="ED17" s="441">
        <v>73833567</v>
      </c>
      <c r="EE17" s="441">
        <v>371491912</v>
      </c>
      <c r="EF17" s="441">
        <v>248125269</v>
      </c>
      <c r="EG17" s="441" t="s">
        <v>839</v>
      </c>
      <c r="EH17" s="441" t="s">
        <v>287</v>
      </c>
      <c r="EI17" s="442">
        <v>0.90169999999999995</v>
      </c>
      <c r="EJ17" s="442">
        <v>3.5000000000000001E-3</v>
      </c>
      <c r="EK17" s="441" t="s">
        <v>287</v>
      </c>
      <c r="EL17" s="441">
        <v>316802196.94</v>
      </c>
      <c r="EM17" s="442">
        <v>1</v>
      </c>
      <c r="EN17" s="441" t="s">
        <v>287</v>
      </c>
      <c r="EO17" s="441" t="s">
        <v>287</v>
      </c>
      <c r="EP17" s="441" t="s">
        <v>287</v>
      </c>
      <c r="EQ17" s="441" t="s">
        <v>287</v>
      </c>
      <c r="ER17" s="441" t="s">
        <v>287</v>
      </c>
      <c r="ES17" s="441" t="s">
        <v>287</v>
      </c>
      <c r="ET17" s="442">
        <v>1</v>
      </c>
      <c r="EU17" s="441" t="s">
        <v>287</v>
      </c>
      <c r="EV17" s="441" t="s">
        <v>287</v>
      </c>
      <c r="EW17" s="441" t="s">
        <v>287</v>
      </c>
      <c r="EX17" s="441" t="s">
        <v>287</v>
      </c>
      <c r="EY17" s="441" t="s">
        <v>287</v>
      </c>
      <c r="EZ17" s="441" t="s">
        <v>287</v>
      </c>
      <c r="FA17" s="442">
        <v>0</v>
      </c>
      <c r="FB17" s="441" t="s">
        <v>287</v>
      </c>
      <c r="FC17" s="441" t="s">
        <v>287</v>
      </c>
      <c r="FD17" s="441" t="s">
        <v>287</v>
      </c>
      <c r="FE17" s="441" t="s">
        <v>287</v>
      </c>
      <c r="FF17" s="441" t="s">
        <v>287</v>
      </c>
      <c r="FG17" s="441" t="s">
        <v>287</v>
      </c>
      <c r="FH17" s="441" t="s">
        <v>287</v>
      </c>
      <c r="FI17" s="441" t="s">
        <v>287</v>
      </c>
      <c r="FJ17" s="441" t="s">
        <v>287</v>
      </c>
      <c r="FK17" s="442">
        <v>0.998</v>
      </c>
      <c r="FL17" s="442">
        <v>0.99860000000000004</v>
      </c>
      <c r="FM17" s="456" t="s">
        <v>948</v>
      </c>
      <c r="FN17" s="453">
        <v>0.19583333333333333</v>
      </c>
      <c r="FO17" s="441" t="s">
        <v>961</v>
      </c>
      <c r="FP17" s="451">
        <v>30</v>
      </c>
      <c r="FQ17" s="451" t="s">
        <v>287</v>
      </c>
      <c r="FR17" s="441" t="s">
        <v>287</v>
      </c>
      <c r="FS17" s="441" t="s">
        <v>287</v>
      </c>
      <c r="FT17" s="441" t="s">
        <v>287</v>
      </c>
      <c r="FU17" s="441" t="s">
        <v>287</v>
      </c>
      <c r="FV17" s="441" t="s">
        <v>287</v>
      </c>
      <c r="FW17" s="451">
        <v>30</v>
      </c>
      <c r="FX17" s="441" t="s">
        <v>287</v>
      </c>
      <c r="FY17" s="443" t="s">
        <v>287</v>
      </c>
      <c r="FZ17" s="443" t="s">
        <v>287</v>
      </c>
      <c r="GA17" s="442" t="s">
        <v>287</v>
      </c>
      <c r="GB17" s="442" t="s">
        <v>287</v>
      </c>
      <c r="GC17" s="442" t="s">
        <v>287</v>
      </c>
      <c r="GD17" s="442" t="s">
        <v>287</v>
      </c>
      <c r="GE17" s="442" t="s">
        <v>287</v>
      </c>
      <c r="GF17" s="442" t="s">
        <v>287</v>
      </c>
      <c r="GG17" s="442">
        <v>0.49070000000000003</v>
      </c>
      <c r="GH17" s="442">
        <v>0.68459999999999999</v>
      </c>
      <c r="GI17" s="442">
        <v>0.72989999999999999</v>
      </c>
      <c r="GJ17" s="442">
        <v>0.88109999999999999</v>
      </c>
      <c r="GK17" s="442" t="s">
        <v>287</v>
      </c>
      <c r="GL17" s="442">
        <v>0.50143269199999996</v>
      </c>
      <c r="GM17" s="442">
        <v>0.75874043999999996</v>
      </c>
      <c r="GN17" s="441" t="s">
        <v>287</v>
      </c>
      <c r="GO17" s="441" t="s">
        <v>287</v>
      </c>
      <c r="GP17" s="441" t="s">
        <v>287</v>
      </c>
      <c r="GQ17" s="441" t="s">
        <v>287</v>
      </c>
      <c r="GR17" s="441" t="s">
        <v>287</v>
      </c>
      <c r="GS17" s="441" t="s">
        <v>287</v>
      </c>
      <c r="GT17" s="442" t="s">
        <v>287</v>
      </c>
      <c r="GU17" s="442" t="s">
        <v>287</v>
      </c>
      <c r="GV17" s="442" t="s">
        <v>287</v>
      </c>
      <c r="GW17" s="442" t="s">
        <v>287</v>
      </c>
      <c r="GX17" s="442" t="s">
        <v>287</v>
      </c>
      <c r="GY17" s="442" t="s">
        <v>287</v>
      </c>
      <c r="GZ17" s="442" t="s">
        <v>287</v>
      </c>
      <c r="HA17" s="442" t="s">
        <v>287</v>
      </c>
      <c r="HB17" s="442" t="s">
        <v>287</v>
      </c>
      <c r="HC17" s="442" t="s">
        <v>287</v>
      </c>
      <c r="HD17" s="442" t="s">
        <v>287</v>
      </c>
      <c r="HE17" s="442" t="s">
        <v>287</v>
      </c>
      <c r="HF17" s="442" t="s">
        <v>287</v>
      </c>
      <c r="HG17" s="442" t="s">
        <v>287</v>
      </c>
      <c r="HH17" s="442" t="s">
        <v>287</v>
      </c>
      <c r="HI17" s="442" t="s">
        <v>287</v>
      </c>
      <c r="HJ17" s="442" t="s">
        <v>287</v>
      </c>
      <c r="HK17" s="442" t="s">
        <v>287</v>
      </c>
      <c r="HL17" s="442" t="s">
        <v>287</v>
      </c>
      <c r="HM17" s="442" t="s">
        <v>287</v>
      </c>
      <c r="HN17" s="442" t="s">
        <v>287</v>
      </c>
      <c r="HO17" s="442" t="s">
        <v>287</v>
      </c>
      <c r="HQ17" s="281"/>
      <c r="HR17" s="454"/>
    </row>
    <row r="18" spans="1:226" x14ac:dyDescent="0.35">
      <c r="A18" s="298">
        <v>44742</v>
      </c>
      <c r="B18" s="278" t="s">
        <v>873</v>
      </c>
      <c r="C18" s="278" t="s">
        <v>1</v>
      </c>
      <c r="D18" s="303" t="s">
        <v>832</v>
      </c>
      <c r="E18" s="540" t="s">
        <v>287</v>
      </c>
      <c r="F18" s="541">
        <v>25000000</v>
      </c>
      <c r="G18" s="541">
        <v>60000000</v>
      </c>
      <c r="H18" s="541">
        <v>15000000</v>
      </c>
      <c r="I18" s="541">
        <v>19691580.16</v>
      </c>
      <c r="J18" s="540" t="s">
        <v>287</v>
      </c>
      <c r="K18" s="540" t="s">
        <v>287</v>
      </c>
      <c r="L18" s="540" t="s">
        <v>287</v>
      </c>
      <c r="M18" s="540" t="s">
        <v>287</v>
      </c>
      <c r="N18" s="540" t="s">
        <v>287</v>
      </c>
      <c r="O18" s="540" t="s">
        <v>287</v>
      </c>
      <c r="P18" s="541" t="s">
        <v>287</v>
      </c>
      <c r="Q18" s="541" t="s">
        <v>287</v>
      </c>
      <c r="R18" s="541" t="s">
        <v>287</v>
      </c>
      <c r="S18" s="541">
        <v>20831805.52</v>
      </c>
      <c r="T18" s="541" t="s">
        <v>287</v>
      </c>
      <c r="U18" s="541" t="s">
        <v>287</v>
      </c>
      <c r="V18" s="541" t="s">
        <v>287</v>
      </c>
      <c r="W18" s="541" t="s">
        <v>287</v>
      </c>
      <c r="X18" s="541" t="s">
        <v>287</v>
      </c>
      <c r="Y18" s="541" t="s">
        <v>287</v>
      </c>
      <c r="Z18" s="541" t="s">
        <v>287</v>
      </c>
      <c r="AA18" s="541" t="s">
        <v>287</v>
      </c>
      <c r="AB18" s="541" t="s">
        <v>287</v>
      </c>
      <c r="AC18" s="541" t="s">
        <v>287</v>
      </c>
      <c r="AD18" s="541">
        <v>20831805.52</v>
      </c>
      <c r="AE18" t="s">
        <v>874</v>
      </c>
      <c r="AF18" t="s">
        <v>1230</v>
      </c>
      <c r="AG18" s="541" t="s">
        <v>287</v>
      </c>
      <c r="AH18" s="541" t="s">
        <v>287</v>
      </c>
      <c r="AI18" t="s">
        <v>287</v>
      </c>
      <c r="AJ18" s="541" t="s">
        <v>287</v>
      </c>
      <c r="AK18" s="541" t="s">
        <v>287</v>
      </c>
      <c r="AL18" s="541" t="s">
        <v>287</v>
      </c>
      <c r="AM18" s="541" t="s">
        <v>287</v>
      </c>
      <c r="AN18" s="541" t="s">
        <v>287</v>
      </c>
      <c r="AO18" t="s">
        <v>287</v>
      </c>
      <c r="AP18" s="541" t="s">
        <v>287</v>
      </c>
      <c r="AQ18" s="541" t="s">
        <v>287</v>
      </c>
      <c r="AR18" s="541" t="s">
        <v>287</v>
      </c>
      <c r="AS18" t="s">
        <v>1219</v>
      </c>
      <c r="AT18" t="s">
        <v>834</v>
      </c>
      <c r="AU18" s="542">
        <v>0.99</v>
      </c>
      <c r="AV18" t="s">
        <v>835</v>
      </c>
      <c r="AW18" s="463">
        <v>240</v>
      </c>
      <c r="AX18" s="463">
        <v>0</v>
      </c>
      <c r="AY18" s="541" t="s">
        <v>287</v>
      </c>
      <c r="AZ18" s="541" t="s">
        <v>287</v>
      </c>
      <c r="BA18" s="541" t="s">
        <v>287</v>
      </c>
      <c r="BB18" s="541">
        <v>21299687.262296967</v>
      </c>
      <c r="BC18" s="541" t="s">
        <v>287</v>
      </c>
      <c r="BD18" s="541" t="s">
        <v>287</v>
      </c>
      <c r="BE18" s="541" t="s">
        <v>287</v>
      </c>
      <c r="BF18" s="541">
        <v>210529412.68000001</v>
      </c>
      <c r="BG18" s="541" t="s">
        <v>287</v>
      </c>
      <c r="BH18" s="541" t="s">
        <v>287</v>
      </c>
      <c r="BI18" s="541" t="s">
        <v>287</v>
      </c>
      <c r="BJ18" s="541" t="s">
        <v>287</v>
      </c>
      <c r="BK18" s="541" t="s">
        <v>287</v>
      </c>
      <c r="BL18" s="541" t="s">
        <v>287</v>
      </c>
      <c r="BM18" s="541" t="s">
        <v>287</v>
      </c>
      <c r="BN18" s="541" t="s">
        <v>287</v>
      </c>
      <c r="BO18" s="541" t="s">
        <v>287</v>
      </c>
      <c r="BP18" s="541" t="s">
        <v>287</v>
      </c>
      <c r="BQ18" s="541" t="s">
        <v>287</v>
      </c>
      <c r="BR18" t="s">
        <v>956</v>
      </c>
      <c r="BS18" t="s">
        <v>837</v>
      </c>
      <c r="BT18" s="543">
        <v>42541</v>
      </c>
      <c r="BU18" t="s">
        <v>875</v>
      </c>
      <c r="BV18" s="543">
        <v>42541</v>
      </c>
      <c r="BW18" s="542">
        <v>0.99</v>
      </c>
      <c r="BX18" s="543">
        <v>42541</v>
      </c>
      <c r="BY18" t="s">
        <v>876</v>
      </c>
      <c r="BZ18" s="543">
        <v>42541</v>
      </c>
      <c r="CA18" t="s">
        <v>287</v>
      </c>
      <c r="CB18" t="s">
        <v>287</v>
      </c>
      <c r="CC18" t="s">
        <v>835</v>
      </c>
      <c r="CD18" s="543">
        <v>42541</v>
      </c>
      <c r="CE18" s="543" t="s">
        <v>957</v>
      </c>
      <c r="CF18" t="s">
        <v>1215</v>
      </c>
      <c r="CG18" s="543">
        <v>44564</v>
      </c>
      <c r="CH18" t="s">
        <v>287</v>
      </c>
      <c r="CI18" t="s">
        <v>959</v>
      </c>
      <c r="CJ18" t="s">
        <v>960</v>
      </c>
      <c r="CK18" t="s">
        <v>287</v>
      </c>
      <c r="CL18" t="s">
        <v>287</v>
      </c>
      <c r="CM18" t="s">
        <v>287</v>
      </c>
      <c r="CN18" t="s">
        <v>287</v>
      </c>
      <c r="CO18" t="s">
        <v>287</v>
      </c>
      <c r="CP18" t="s">
        <v>287</v>
      </c>
      <c r="CQ18" s="541">
        <v>7780326.6166070001</v>
      </c>
      <c r="CR18" t="s">
        <v>874</v>
      </c>
      <c r="CS18" s="541">
        <v>0</v>
      </c>
      <c r="CT18" s="541">
        <v>0</v>
      </c>
      <c r="CU18" s="541">
        <v>0</v>
      </c>
      <c r="CV18" s="541">
        <v>316449045.66000003</v>
      </c>
      <c r="CW18" s="541">
        <v>0</v>
      </c>
      <c r="CX18" s="541">
        <v>1434080000</v>
      </c>
      <c r="CY18" s="541">
        <v>0</v>
      </c>
      <c r="CZ18" s="541">
        <v>0</v>
      </c>
      <c r="DA18" t="s">
        <v>877</v>
      </c>
      <c r="DB18" t="s">
        <v>878</v>
      </c>
      <c r="DC18" t="s">
        <v>287</v>
      </c>
      <c r="DD18" s="541">
        <v>11810986.340000004</v>
      </c>
      <c r="DE18" s="299">
        <v>0</v>
      </c>
      <c r="DF18" s="541">
        <v>0</v>
      </c>
      <c r="DG18" s="541">
        <v>439673478.77999997</v>
      </c>
      <c r="DH18" s="541" t="s">
        <v>287</v>
      </c>
      <c r="DI18" s="463" t="s">
        <v>287</v>
      </c>
      <c r="DJ18" s="541" t="s">
        <v>287</v>
      </c>
      <c r="DK18" s="542">
        <v>1</v>
      </c>
      <c r="DL18" s="540" t="s">
        <v>287</v>
      </c>
      <c r="DM18" s="540" t="s">
        <v>287</v>
      </c>
      <c r="DN18" s="542">
        <v>1</v>
      </c>
      <c r="DO18" s="540" t="s">
        <v>287</v>
      </c>
      <c r="DP18" s="540" t="s">
        <v>287</v>
      </c>
      <c r="DQ18" s="540" t="s">
        <v>287</v>
      </c>
      <c r="DR18" s="540" t="s">
        <v>287</v>
      </c>
      <c r="DS18" s="540" t="s">
        <v>287</v>
      </c>
      <c r="DT18" s="540" t="s">
        <v>287</v>
      </c>
      <c r="DU18" s="540" t="s">
        <v>287</v>
      </c>
      <c r="DV18" s="540" t="s">
        <v>287</v>
      </c>
      <c r="DW18" s="540" t="s">
        <v>287</v>
      </c>
      <c r="DX18" s="540" t="s">
        <v>287</v>
      </c>
      <c r="DY18" s="540" t="s">
        <v>287</v>
      </c>
      <c r="DZ18" s="541">
        <v>123366643</v>
      </c>
      <c r="EA18" s="541">
        <v>115440952</v>
      </c>
      <c r="EB18" s="541">
        <v>328880427</v>
      </c>
      <c r="EC18" s="541">
        <v>230881904</v>
      </c>
      <c r="ED18" s="541">
        <v>73833567</v>
      </c>
      <c r="EE18" s="541">
        <v>371491912</v>
      </c>
      <c r="EF18" s="541">
        <v>248125269</v>
      </c>
      <c r="EG18" s="541" t="s">
        <v>839</v>
      </c>
      <c r="EH18" s="540" t="s">
        <v>287</v>
      </c>
      <c r="EI18" s="542">
        <v>0.90169999999999995</v>
      </c>
      <c r="EJ18" s="542">
        <v>3.5000000000000001E-3</v>
      </c>
      <c r="EK18" s="540" t="s">
        <v>287</v>
      </c>
      <c r="EL18" s="541">
        <v>316361218.19999999</v>
      </c>
      <c r="EM18" s="542">
        <v>1</v>
      </c>
      <c r="EN18" s="540" t="s">
        <v>287</v>
      </c>
      <c r="EO18" s="540" t="s">
        <v>287</v>
      </c>
      <c r="EP18" s="540" t="s">
        <v>287</v>
      </c>
      <c r="EQ18" s="540" t="s">
        <v>287</v>
      </c>
      <c r="ER18" s="540" t="s">
        <v>287</v>
      </c>
      <c r="ES18" s="540" t="s">
        <v>287</v>
      </c>
      <c r="ET18" s="542">
        <v>1</v>
      </c>
      <c r="EU18" s="540" t="s">
        <v>287</v>
      </c>
      <c r="EV18" s="540" t="s">
        <v>287</v>
      </c>
      <c r="EW18" s="540" t="s">
        <v>287</v>
      </c>
      <c r="EX18" s="540" t="s">
        <v>287</v>
      </c>
      <c r="EY18" s="540" t="s">
        <v>287</v>
      </c>
      <c r="EZ18" s="540" t="s">
        <v>287</v>
      </c>
      <c r="FA18" s="542">
        <v>0</v>
      </c>
      <c r="FB18" s="540" t="s">
        <v>287</v>
      </c>
      <c r="FC18" s="540" t="s">
        <v>287</v>
      </c>
      <c r="FD18" s="540" t="s">
        <v>287</v>
      </c>
      <c r="FE18" s="540" t="s">
        <v>287</v>
      </c>
      <c r="FF18" s="540" t="s">
        <v>287</v>
      </c>
      <c r="FG18" s="540" t="s">
        <v>287</v>
      </c>
      <c r="FH18" s="540" t="s">
        <v>287</v>
      </c>
      <c r="FI18" s="541" t="s">
        <v>287</v>
      </c>
      <c r="FJ18" s="541" t="s">
        <v>287</v>
      </c>
      <c r="FK18" s="542">
        <v>0.998</v>
      </c>
      <c r="FL18" s="542">
        <v>0.99860000000000004</v>
      </c>
      <c r="FM18" s="544" t="s">
        <v>948</v>
      </c>
      <c r="FN18" s="423">
        <v>0.19583333333333333</v>
      </c>
      <c r="FO18" s="540" t="s">
        <v>961</v>
      </c>
      <c r="FP18" s="544">
        <v>30</v>
      </c>
      <c r="FQ18" s="540" t="s">
        <v>287</v>
      </c>
      <c r="FR18" s="540" t="s">
        <v>287</v>
      </c>
      <c r="FS18" s="540" t="s">
        <v>287</v>
      </c>
      <c r="FT18" s="540" t="s">
        <v>287</v>
      </c>
      <c r="FU18" s="540" t="s">
        <v>287</v>
      </c>
      <c r="FV18" s="540" t="s">
        <v>287</v>
      </c>
      <c r="FW18" s="544">
        <v>30</v>
      </c>
      <c r="FX18" s="540" t="s">
        <v>287</v>
      </c>
      <c r="FY18" s="545" t="s">
        <v>287</v>
      </c>
      <c r="FZ18" s="545" t="s">
        <v>287</v>
      </c>
      <c r="GA18" s="542" t="s">
        <v>287</v>
      </c>
      <c r="GB18" s="542" t="s">
        <v>287</v>
      </c>
      <c r="GC18" s="542" t="s">
        <v>287</v>
      </c>
      <c r="GD18" s="542" t="s">
        <v>287</v>
      </c>
      <c r="GE18" s="542" t="s">
        <v>287</v>
      </c>
      <c r="GF18" s="542" t="s">
        <v>287</v>
      </c>
      <c r="GG18" s="542">
        <v>0.55710690091310333</v>
      </c>
      <c r="GH18" s="542">
        <v>0.73728264772910435</v>
      </c>
      <c r="GI18" s="542">
        <v>0.79294871211523599</v>
      </c>
      <c r="GJ18" s="542">
        <v>0.90431412673598777</v>
      </c>
      <c r="GK18" s="540" t="s">
        <v>287</v>
      </c>
      <c r="GL18" s="542">
        <v>0.49252998899501998</v>
      </c>
      <c r="GM18" s="542">
        <v>0.74334006916222672</v>
      </c>
      <c r="GN18" s="540" t="s">
        <v>287</v>
      </c>
      <c r="GO18" s="540" t="s">
        <v>287</v>
      </c>
      <c r="GP18" s="540" t="s">
        <v>287</v>
      </c>
      <c r="GQ18" s="540" t="s">
        <v>287</v>
      </c>
      <c r="GR18" s="540" t="s">
        <v>287</v>
      </c>
      <c r="GS18" s="540" t="s">
        <v>287</v>
      </c>
      <c r="GT18" s="542" t="s">
        <v>287</v>
      </c>
      <c r="GU18" s="542" t="s">
        <v>287</v>
      </c>
      <c r="GV18" s="542" t="s">
        <v>287</v>
      </c>
      <c r="GW18" s="542" t="s">
        <v>287</v>
      </c>
      <c r="GX18" s="542" t="s">
        <v>287</v>
      </c>
      <c r="GY18" s="542" t="s">
        <v>287</v>
      </c>
      <c r="GZ18" s="542" t="s">
        <v>287</v>
      </c>
      <c r="HA18" s="542" t="s">
        <v>287</v>
      </c>
      <c r="HB18" s="542" t="s">
        <v>287</v>
      </c>
      <c r="HC18" s="542" t="s">
        <v>287</v>
      </c>
      <c r="HD18" s="542" t="s">
        <v>287</v>
      </c>
      <c r="HE18" s="542" t="s">
        <v>287</v>
      </c>
      <c r="HF18" s="542" t="s">
        <v>287</v>
      </c>
      <c r="HG18" s="542" t="s">
        <v>287</v>
      </c>
      <c r="HH18" s="542" t="s">
        <v>287</v>
      </c>
      <c r="HI18" s="542" t="s">
        <v>287</v>
      </c>
      <c r="HJ18" s="542" t="s">
        <v>287</v>
      </c>
      <c r="HK18" s="542" t="s">
        <v>287</v>
      </c>
      <c r="HL18" s="542" t="s">
        <v>287</v>
      </c>
      <c r="HM18" s="542" t="s">
        <v>287</v>
      </c>
      <c r="HN18" s="542" t="s">
        <v>287</v>
      </c>
      <c r="HO18" s="542" t="s">
        <v>287</v>
      </c>
      <c r="HQ18" s="281"/>
      <c r="HR18" s="454"/>
    </row>
    <row r="19" spans="1:226" x14ac:dyDescent="0.35">
      <c r="A19" s="298">
        <v>44834</v>
      </c>
      <c r="B19" s="278" t="s">
        <v>873</v>
      </c>
      <c r="C19" s="278" t="s">
        <v>1</v>
      </c>
      <c r="D19" s="303" t="s">
        <v>832</v>
      </c>
      <c r="E19" s="540" t="s">
        <v>287</v>
      </c>
      <c r="F19" s="541">
        <v>25000000</v>
      </c>
      <c r="G19" s="541">
        <v>60000000</v>
      </c>
      <c r="H19" s="541">
        <v>15000000</v>
      </c>
      <c r="I19" s="541">
        <v>18984091.52</v>
      </c>
      <c r="J19" s="540" t="s">
        <v>287</v>
      </c>
      <c r="K19" s="540" t="s">
        <v>287</v>
      </c>
      <c r="L19" s="540" t="s">
        <v>287</v>
      </c>
      <c r="M19" s="540" t="s">
        <v>287</v>
      </c>
      <c r="N19" s="540" t="s">
        <v>287</v>
      </c>
      <c r="O19" s="540" t="s">
        <v>287</v>
      </c>
      <c r="P19" s="541" t="s">
        <v>287</v>
      </c>
      <c r="Q19" s="541" t="s">
        <v>287</v>
      </c>
      <c r="R19" s="541" t="s">
        <v>287</v>
      </c>
      <c r="S19" s="541">
        <v>20394859.780000001</v>
      </c>
      <c r="T19" s="541" t="s">
        <v>287</v>
      </c>
      <c r="U19" s="541" t="s">
        <v>287</v>
      </c>
      <c r="V19" s="541" t="s">
        <v>287</v>
      </c>
      <c r="W19" s="541" t="s">
        <v>287</v>
      </c>
      <c r="X19" s="541" t="s">
        <v>287</v>
      </c>
      <c r="Y19" s="541" t="s">
        <v>287</v>
      </c>
      <c r="Z19" s="541" t="s">
        <v>287</v>
      </c>
      <c r="AA19" s="541" t="s">
        <v>287</v>
      </c>
      <c r="AB19" s="541" t="s">
        <v>287</v>
      </c>
      <c r="AC19" s="541" t="s">
        <v>287</v>
      </c>
      <c r="AD19" s="541">
        <v>20394859.780000001</v>
      </c>
      <c r="AE19" s="540" t="s">
        <v>874</v>
      </c>
      <c r="AF19" s="540" t="s">
        <v>1230</v>
      </c>
      <c r="AG19" s="541" t="s">
        <v>287</v>
      </c>
      <c r="AH19" s="541" t="s">
        <v>287</v>
      </c>
      <c r="AI19" s="540" t="s">
        <v>287</v>
      </c>
      <c r="AJ19" s="541" t="s">
        <v>287</v>
      </c>
      <c r="AK19" s="541" t="s">
        <v>287</v>
      </c>
      <c r="AL19" s="541" t="s">
        <v>287</v>
      </c>
      <c r="AM19" s="541" t="s">
        <v>287</v>
      </c>
      <c r="AN19" s="541" t="s">
        <v>287</v>
      </c>
      <c r="AO19" s="540" t="s">
        <v>287</v>
      </c>
      <c r="AP19" s="541" t="s">
        <v>287</v>
      </c>
      <c r="AQ19" s="541" t="s">
        <v>287</v>
      </c>
      <c r="AR19" s="541" t="s">
        <v>287</v>
      </c>
      <c r="AS19" s="540" t="s">
        <v>1219</v>
      </c>
      <c r="AT19" s="540" t="s">
        <v>834</v>
      </c>
      <c r="AU19" s="542">
        <v>0.99</v>
      </c>
      <c r="AV19" s="540" t="s">
        <v>835</v>
      </c>
      <c r="AW19" s="463">
        <v>240</v>
      </c>
      <c r="AX19" s="463">
        <v>0</v>
      </c>
      <c r="AY19" s="541" t="s">
        <v>287</v>
      </c>
      <c r="AZ19" s="541" t="s">
        <v>287</v>
      </c>
      <c r="BA19" s="541" t="s">
        <v>287</v>
      </c>
      <c r="BB19" s="541">
        <v>31262718.511200797</v>
      </c>
      <c r="BC19" s="541" t="s">
        <v>287</v>
      </c>
      <c r="BD19" s="541" t="s">
        <v>287</v>
      </c>
      <c r="BE19" s="541" t="s">
        <v>287</v>
      </c>
      <c r="BF19" s="541">
        <v>206073881.94999999</v>
      </c>
      <c r="BG19" s="541" t="s">
        <v>287</v>
      </c>
      <c r="BH19" s="541" t="s">
        <v>287</v>
      </c>
      <c r="BI19" s="541" t="s">
        <v>287</v>
      </c>
      <c r="BJ19" s="541" t="s">
        <v>287</v>
      </c>
      <c r="BK19" s="541" t="s">
        <v>287</v>
      </c>
      <c r="BL19" s="541" t="s">
        <v>287</v>
      </c>
      <c r="BM19" s="541" t="s">
        <v>287</v>
      </c>
      <c r="BN19" s="541" t="s">
        <v>287</v>
      </c>
      <c r="BO19" s="541" t="s">
        <v>287</v>
      </c>
      <c r="BP19" s="541" t="s">
        <v>287</v>
      </c>
      <c r="BQ19" s="541" t="s">
        <v>287</v>
      </c>
      <c r="BR19" s="540" t="s">
        <v>956</v>
      </c>
      <c r="BS19" s="540" t="s">
        <v>837</v>
      </c>
      <c r="BT19" s="543">
        <v>42541</v>
      </c>
      <c r="BU19" s="540" t="s">
        <v>875</v>
      </c>
      <c r="BV19" s="543">
        <v>42541</v>
      </c>
      <c r="BW19" s="542">
        <v>0.99</v>
      </c>
      <c r="BX19" s="543">
        <v>42541</v>
      </c>
      <c r="BY19" s="540" t="s">
        <v>876</v>
      </c>
      <c r="BZ19" s="543">
        <v>42541</v>
      </c>
      <c r="CA19" s="540" t="s">
        <v>287</v>
      </c>
      <c r="CB19" s="540" t="s">
        <v>287</v>
      </c>
      <c r="CC19" s="540" t="s">
        <v>835</v>
      </c>
      <c r="CD19" s="543">
        <v>42541</v>
      </c>
      <c r="CE19" s="540" t="s">
        <v>957</v>
      </c>
      <c r="CF19" s="540" t="s">
        <v>1215</v>
      </c>
      <c r="CG19" s="543">
        <v>44564</v>
      </c>
      <c r="CH19" s="540" t="s">
        <v>287</v>
      </c>
      <c r="CI19" s="540" t="s">
        <v>959</v>
      </c>
      <c r="CJ19" s="540" t="s">
        <v>960</v>
      </c>
      <c r="CK19" s="540" t="s">
        <v>287</v>
      </c>
      <c r="CL19" s="540" t="s">
        <v>287</v>
      </c>
      <c r="CM19" s="540" t="s">
        <v>287</v>
      </c>
      <c r="CN19" s="540" t="s">
        <v>287</v>
      </c>
      <c r="CO19" s="540" t="s">
        <v>287</v>
      </c>
      <c r="CP19" s="540" t="s">
        <v>287</v>
      </c>
      <c r="CQ19" s="541">
        <v>8322196.54</v>
      </c>
      <c r="CR19" s="540" t="s">
        <v>874</v>
      </c>
      <c r="CS19" s="541">
        <v>0</v>
      </c>
      <c r="CT19" s="541">
        <v>0</v>
      </c>
      <c r="CU19" s="541">
        <v>0</v>
      </c>
      <c r="CV19" s="541">
        <v>311560997.99699998</v>
      </c>
      <c r="CW19" s="541">
        <v>0</v>
      </c>
      <c r="CX19" s="541">
        <v>1436340000</v>
      </c>
      <c r="CY19" s="541">
        <v>0</v>
      </c>
      <c r="CZ19" s="541">
        <v>0</v>
      </c>
      <c r="DA19" s="540" t="s">
        <v>877</v>
      </c>
      <c r="DB19" s="540" t="s">
        <v>878</v>
      </c>
      <c r="DC19" s="540" t="s">
        <v>287</v>
      </c>
      <c r="DD19" s="541">
        <v>241785450</v>
      </c>
      <c r="DE19" s="299">
        <v>0</v>
      </c>
      <c r="DF19" s="541">
        <v>0</v>
      </c>
      <c r="DG19" s="541">
        <v>439673478.77999997</v>
      </c>
      <c r="DH19" s="541" t="s">
        <v>287</v>
      </c>
      <c r="DI19" s="463" t="s">
        <v>287</v>
      </c>
      <c r="DJ19" s="541" t="s">
        <v>287</v>
      </c>
      <c r="DK19" s="542">
        <v>1</v>
      </c>
      <c r="DL19" s="540" t="s">
        <v>287</v>
      </c>
      <c r="DM19" s="540" t="s">
        <v>287</v>
      </c>
      <c r="DN19" s="542">
        <v>1</v>
      </c>
      <c r="DO19" s="540" t="s">
        <v>287</v>
      </c>
      <c r="DP19" s="540" t="s">
        <v>287</v>
      </c>
      <c r="DQ19" s="540" t="s">
        <v>287</v>
      </c>
      <c r="DR19" s="540" t="s">
        <v>287</v>
      </c>
      <c r="DS19" s="540" t="s">
        <v>287</v>
      </c>
      <c r="DT19" s="540" t="s">
        <v>287</v>
      </c>
      <c r="DU19" s="540" t="s">
        <v>287</v>
      </c>
      <c r="DV19" s="540" t="s">
        <v>287</v>
      </c>
      <c r="DW19" s="540" t="s">
        <v>287</v>
      </c>
      <c r="DX19" s="540" t="s">
        <v>287</v>
      </c>
      <c r="DY19" s="540" t="s">
        <v>287</v>
      </c>
      <c r="DZ19" s="541">
        <v>123366643</v>
      </c>
      <c r="EA19" s="541">
        <v>115440952</v>
      </c>
      <c r="EB19" s="541">
        <v>328880427</v>
      </c>
      <c r="EC19" s="541">
        <v>230881904</v>
      </c>
      <c r="ED19" s="541">
        <v>73833567</v>
      </c>
      <c r="EE19" s="541">
        <v>371491912</v>
      </c>
      <c r="EF19" s="541">
        <v>248125269</v>
      </c>
      <c r="EG19" s="540" t="s">
        <v>839</v>
      </c>
      <c r="EH19" s="540" t="s">
        <v>287</v>
      </c>
      <c r="EI19" s="542">
        <v>0.90169999999999995</v>
      </c>
      <c r="EJ19" s="542">
        <v>3.5000000000000001E-3</v>
      </c>
      <c r="EK19" s="540" t="s">
        <v>287</v>
      </c>
      <c r="EL19" s="541">
        <v>311468741.72999996</v>
      </c>
      <c r="EM19" s="542">
        <v>1</v>
      </c>
      <c r="EN19" s="540" t="s">
        <v>287</v>
      </c>
      <c r="EO19" s="540" t="s">
        <v>287</v>
      </c>
      <c r="EP19" s="540" t="s">
        <v>287</v>
      </c>
      <c r="EQ19" s="540" t="s">
        <v>287</v>
      </c>
      <c r="ER19" s="540" t="s">
        <v>287</v>
      </c>
      <c r="ES19" s="540" t="s">
        <v>287</v>
      </c>
      <c r="ET19" s="542">
        <v>1</v>
      </c>
      <c r="EU19" s="540" t="s">
        <v>287</v>
      </c>
      <c r="EV19" s="540" t="s">
        <v>287</v>
      </c>
      <c r="EW19" s="540" t="s">
        <v>287</v>
      </c>
      <c r="EX19" s="540" t="s">
        <v>287</v>
      </c>
      <c r="EY19" s="540" t="s">
        <v>287</v>
      </c>
      <c r="EZ19" s="540" t="s">
        <v>287</v>
      </c>
      <c r="FA19" s="542">
        <v>0</v>
      </c>
      <c r="FB19" s="540" t="s">
        <v>287</v>
      </c>
      <c r="FC19" s="540" t="s">
        <v>287</v>
      </c>
      <c r="FD19" s="540" t="s">
        <v>287</v>
      </c>
      <c r="FE19" s="540" t="s">
        <v>287</v>
      </c>
      <c r="FF19" s="540" t="s">
        <v>287</v>
      </c>
      <c r="FG19" s="540" t="s">
        <v>287</v>
      </c>
      <c r="FH19" s="540" t="s">
        <v>287</v>
      </c>
      <c r="FI19" s="541" t="s">
        <v>287</v>
      </c>
      <c r="FJ19" s="541" t="s">
        <v>287</v>
      </c>
      <c r="FK19" s="542">
        <v>0.998</v>
      </c>
      <c r="FL19" s="542">
        <v>0.99880000000000002</v>
      </c>
      <c r="FM19" s="544" t="s">
        <v>1214</v>
      </c>
      <c r="FN19" s="423">
        <v>0.36041666666666666</v>
      </c>
      <c r="FO19" s="540" t="s">
        <v>961</v>
      </c>
      <c r="FP19" s="544">
        <v>30</v>
      </c>
      <c r="FQ19" s="540" t="s">
        <v>287</v>
      </c>
      <c r="FR19" s="540" t="s">
        <v>287</v>
      </c>
      <c r="FS19" s="540" t="s">
        <v>287</v>
      </c>
      <c r="FT19" s="540" t="s">
        <v>287</v>
      </c>
      <c r="FU19" s="540" t="s">
        <v>287</v>
      </c>
      <c r="FV19" s="540" t="s">
        <v>287</v>
      </c>
      <c r="FW19" s="544">
        <v>30</v>
      </c>
      <c r="FX19" s="540" t="s">
        <v>287</v>
      </c>
      <c r="FY19" s="545" t="s">
        <v>287</v>
      </c>
      <c r="FZ19" s="545" t="s">
        <v>287</v>
      </c>
      <c r="GA19" s="542" t="s">
        <v>287</v>
      </c>
      <c r="GB19" s="542" t="s">
        <v>287</v>
      </c>
      <c r="GC19" s="542" t="s">
        <v>287</v>
      </c>
      <c r="GD19" s="542" t="s">
        <v>287</v>
      </c>
      <c r="GE19" s="542" t="s">
        <v>287</v>
      </c>
      <c r="GF19" s="542" t="s">
        <v>287</v>
      </c>
      <c r="GG19" s="542">
        <v>0.53180000000000005</v>
      </c>
      <c r="GH19" s="542">
        <v>0.70660000000000001</v>
      </c>
      <c r="GI19" s="542">
        <v>0.77300000000000002</v>
      </c>
      <c r="GJ19" s="542">
        <v>0.87929999999999997</v>
      </c>
      <c r="GK19" s="540" t="s">
        <v>287</v>
      </c>
      <c r="GL19" s="542">
        <v>0.4839</v>
      </c>
      <c r="GM19" s="542">
        <v>0.74609999999999999</v>
      </c>
      <c r="GN19" s="540" t="s">
        <v>287</v>
      </c>
      <c r="GO19" s="540" t="s">
        <v>287</v>
      </c>
      <c r="GP19" s="540" t="s">
        <v>287</v>
      </c>
      <c r="GQ19" s="540" t="s">
        <v>287</v>
      </c>
      <c r="GR19" s="540" t="s">
        <v>287</v>
      </c>
      <c r="GS19" s="540" t="s">
        <v>287</v>
      </c>
      <c r="GT19" s="542" t="s">
        <v>287</v>
      </c>
      <c r="GU19" s="542" t="s">
        <v>287</v>
      </c>
      <c r="GV19" s="542" t="s">
        <v>287</v>
      </c>
      <c r="GW19" s="542" t="s">
        <v>287</v>
      </c>
      <c r="GX19" s="542" t="s">
        <v>287</v>
      </c>
      <c r="GY19" s="542" t="s">
        <v>287</v>
      </c>
      <c r="GZ19" s="542" t="s">
        <v>287</v>
      </c>
      <c r="HA19" s="542" t="s">
        <v>287</v>
      </c>
      <c r="HB19" s="542" t="s">
        <v>287</v>
      </c>
      <c r="HC19" s="542" t="s">
        <v>287</v>
      </c>
      <c r="HD19" s="542" t="s">
        <v>287</v>
      </c>
      <c r="HE19" s="542" t="s">
        <v>287</v>
      </c>
      <c r="HF19" s="542" t="s">
        <v>287</v>
      </c>
      <c r="HG19" s="542" t="s">
        <v>287</v>
      </c>
      <c r="HH19" s="542" t="s">
        <v>287</v>
      </c>
      <c r="HI19" s="542" t="s">
        <v>287</v>
      </c>
      <c r="HJ19" s="542" t="s">
        <v>287</v>
      </c>
      <c r="HK19" s="542" t="s">
        <v>287</v>
      </c>
      <c r="HL19" s="542" t="s">
        <v>287</v>
      </c>
      <c r="HM19" s="542" t="s">
        <v>287</v>
      </c>
      <c r="HN19" s="542" t="s">
        <v>287</v>
      </c>
      <c r="HO19" s="542" t="s">
        <v>287</v>
      </c>
      <c r="HQ19" s="281"/>
      <c r="HR19" s="454"/>
    </row>
    <row r="20" spans="1:226" x14ac:dyDescent="0.35">
      <c r="A20" s="298">
        <v>44926</v>
      </c>
      <c r="B20" s="278" t="s">
        <v>873</v>
      </c>
      <c r="C20" s="278" t="s">
        <v>1</v>
      </c>
      <c r="D20" s="303" t="s">
        <v>832</v>
      </c>
      <c r="E20" s="540" t="s">
        <v>287</v>
      </c>
      <c r="F20" s="541">
        <v>25000000</v>
      </c>
      <c r="G20" s="541">
        <v>60000000</v>
      </c>
      <c r="H20" s="541">
        <v>15000000</v>
      </c>
      <c r="I20" s="541">
        <v>19151842.979999997</v>
      </c>
      <c r="J20" s="540" t="s">
        <v>287</v>
      </c>
      <c r="K20" s="540" t="s">
        <v>287</v>
      </c>
      <c r="L20" s="540" t="s">
        <v>287</v>
      </c>
      <c r="M20" s="540" t="s">
        <v>287</v>
      </c>
      <c r="N20" s="540" t="s">
        <v>287</v>
      </c>
      <c r="O20" s="540" t="s">
        <v>287</v>
      </c>
      <c r="P20" s="541" t="s">
        <v>287</v>
      </c>
      <c r="Q20" s="541" t="s">
        <v>287</v>
      </c>
      <c r="R20" s="541" t="s">
        <v>287</v>
      </c>
      <c r="S20" s="541">
        <v>20212549.890000001</v>
      </c>
      <c r="T20" s="541" t="s">
        <v>287</v>
      </c>
      <c r="U20" s="541" t="s">
        <v>287</v>
      </c>
      <c r="V20" s="541" t="s">
        <v>287</v>
      </c>
      <c r="W20" s="541" t="s">
        <v>287</v>
      </c>
      <c r="X20" s="541" t="s">
        <v>287</v>
      </c>
      <c r="Y20" s="541" t="s">
        <v>287</v>
      </c>
      <c r="Z20" s="541" t="s">
        <v>287</v>
      </c>
      <c r="AA20" s="541" t="s">
        <v>287</v>
      </c>
      <c r="AB20" s="541" t="s">
        <v>287</v>
      </c>
      <c r="AC20" s="541" t="s">
        <v>287</v>
      </c>
      <c r="AD20" s="541">
        <v>20212549.890000001</v>
      </c>
      <c r="AE20" s="540" t="s">
        <v>874</v>
      </c>
      <c r="AF20" s="540" t="s">
        <v>1230</v>
      </c>
      <c r="AG20" s="541" t="s">
        <v>287</v>
      </c>
      <c r="AH20" s="541" t="s">
        <v>287</v>
      </c>
      <c r="AI20" s="540" t="s">
        <v>287</v>
      </c>
      <c r="AJ20" s="541" t="s">
        <v>287</v>
      </c>
      <c r="AK20" s="541" t="s">
        <v>287</v>
      </c>
      <c r="AL20" s="541" t="s">
        <v>287</v>
      </c>
      <c r="AM20" s="541" t="s">
        <v>287</v>
      </c>
      <c r="AN20" s="541" t="s">
        <v>287</v>
      </c>
      <c r="AO20" s="540" t="s">
        <v>287</v>
      </c>
      <c r="AP20" s="541" t="s">
        <v>287</v>
      </c>
      <c r="AQ20" s="541" t="s">
        <v>287</v>
      </c>
      <c r="AR20" s="541" t="s">
        <v>287</v>
      </c>
      <c r="AS20" s="540" t="s">
        <v>1217</v>
      </c>
      <c r="AT20" s="540" t="s">
        <v>834</v>
      </c>
      <c r="AU20" s="542">
        <v>0.99</v>
      </c>
      <c r="AV20" s="540" t="s">
        <v>835</v>
      </c>
      <c r="AW20" s="463">
        <v>240</v>
      </c>
      <c r="AX20" s="463">
        <v>0</v>
      </c>
      <c r="AY20" s="541" t="s">
        <v>287</v>
      </c>
      <c r="AZ20" s="541" t="s">
        <v>287</v>
      </c>
      <c r="BA20" s="541" t="s">
        <v>287</v>
      </c>
      <c r="BB20" s="541">
        <v>36728010.940799996</v>
      </c>
      <c r="BC20" s="541" t="s">
        <v>287</v>
      </c>
      <c r="BD20" s="541" t="s">
        <v>287</v>
      </c>
      <c r="BE20" s="541" t="s">
        <v>287</v>
      </c>
      <c r="BF20" s="541">
        <v>19912549.890000001</v>
      </c>
      <c r="BG20" s="541" t="s">
        <v>287</v>
      </c>
      <c r="BH20" s="541" t="s">
        <v>287</v>
      </c>
      <c r="BI20" s="541" t="s">
        <v>287</v>
      </c>
      <c r="BJ20" s="541" t="s">
        <v>287</v>
      </c>
      <c r="BK20" s="541" t="s">
        <v>287</v>
      </c>
      <c r="BL20" s="541" t="s">
        <v>287</v>
      </c>
      <c r="BM20" s="541" t="s">
        <v>287</v>
      </c>
      <c r="BN20" s="541" t="s">
        <v>287</v>
      </c>
      <c r="BO20" s="541" t="s">
        <v>287</v>
      </c>
      <c r="BP20" s="541" t="s">
        <v>287</v>
      </c>
      <c r="BQ20" s="541" t="s">
        <v>287</v>
      </c>
      <c r="BR20" s="540" t="s">
        <v>956</v>
      </c>
      <c r="BS20" s="540" t="s">
        <v>837</v>
      </c>
      <c r="BT20" s="543">
        <v>42541</v>
      </c>
      <c r="BU20" s="540" t="s">
        <v>875</v>
      </c>
      <c r="BV20" s="543">
        <v>42541</v>
      </c>
      <c r="BW20" s="542">
        <v>0.99</v>
      </c>
      <c r="BX20" s="543">
        <v>42541</v>
      </c>
      <c r="BY20" s="540" t="s">
        <v>876</v>
      </c>
      <c r="BZ20" s="543">
        <v>42541</v>
      </c>
      <c r="CA20" s="540" t="s">
        <v>287</v>
      </c>
      <c r="CB20" s="540" t="s">
        <v>287</v>
      </c>
      <c r="CC20" s="540" t="s">
        <v>835</v>
      </c>
      <c r="CD20" s="543">
        <v>42541</v>
      </c>
      <c r="CE20" s="540" t="s">
        <v>957</v>
      </c>
      <c r="CF20" s="540" t="s">
        <v>1215</v>
      </c>
      <c r="CG20" s="543">
        <v>44564</v>
      </c>
      <c r="CH20" s="540" t="s">
        <v>287</v>
      </c>
      <c r="CI20" s="540" t="s">
        <v>959</v>
      </c>
      <c r="CJ20" s="540" t="s">
        <v>960</v>
      </c>
      <c r="CK20" s="540" t="s">
        <v>287</v>
      </c>
      <c r="CL20" s="540" t="s">
        <v>287</v>
      </c>
      <c r="CM20" s="540" t="s">
        <v>287</v>
      </c>
      <c r="CN20" s="540" t="s">
        <v>287</v>
      </c>
      <c r="CO20" s="540" t="s">
        <v>287</v>
      </c>
      <c r="CP20" s="540" t="s">
        <v>287</v>
      </c>
      <c r="CQ20" s="540">
        <v>7418737.7542279996</v>
      </c>
      <c r="CR20" s="540" t="s">
        <v>874</v>
      </c>
      <c r="CS20" s="541">
        <v>0</v>
      </c>
      <c r="CT20" s="541">
        <v>0</v>
      </c>
      <c r="CU20" s="541">
        <v>0</v>
      </c>
      <c r="CV20" s="541">
        <v>302648550.00999999</v>
      </c>
      <c r="CW20" s="541">
        <v>0</v>
      </c>
      <c r="CX20" s="541">
        <v>1433900000</v>
      </c>
      <c r="CY20" s="541">
        <v>0</v>
      </c>
      <c r="CZ20" s="541">
        <v>0</v>
      </c>
      <c r="DA20" s="540" t="s">
        <v>877</v>
      </c>
      <c r="DB20" s="540" t="s">
        <v>878</v>
      </c>
      <c r="DC20" s="540" t="s">
        <v>287</v>
      </c>
      <c r="DD20" s="541">
        <v>120696426.000285</v>
      </c>
      <c r="DE20" s="299">
        <v>0</v>
      </c>
      <c r="DF20" s="541">
        <v>0</v>
      </c>
      <c r="DG20" s="541">
        <v>439673478.77999997</v>
      </c>
      <c r="DH20" s="541" t="s">
        <v>287</v>
      </c>
      <c r="DI20" s="451" t="s">
        <v>287</v>
      </c>
      <c r="DJ20" s="541" t="s">
        <v>287</v>
      </c>
      <c r="DK20" s="542">
        <v>1</v>
      </c>
      <c r="DL20" s="540" t="s">
        <v>287</v>
      </c>
      <c r="DM20" s="540" t="s">
        <v>287</v>
      </c>
      <c r="DN20" s="542">
        <v>1</v>
      </c>
      <c r="DO20" s="540" t="s">
        <v>287</v>
      </c>
      <c r="DP20" s="540" t="s">
        <v>287</v>
      </c>
      <c r="DQ20" s="540" t="s">
        <v>287</v>
      </c>
      <c r="DR20" s="540" t="s">
        <v>287</v>
      </c>
      <c r="DS20" s="540" t="s">
        <v>287</v>
      </c>
      <c r="DT20" s="540" t="s">
        <v>287</v>
      </c>
      <c r="DU20" s="540" t="s">
        <v>287</v>
      </c>
      <c r="DV20" s="540" t="s">
        <v>287</v>
      </c>
      <c r="DW20" s="540" t="s">
        <v>287</v>
      </c>
      <c r="DX20" s="540" t="s">
        <v>287</v>
      </c>
      <c r="DY20" s="540" t="s">
        <v>287</v>
      </c>
      <c r="DZ20" s="541">
        <v>123366643</v>
      </c>
      <c r="EA20" s="541">
        <v>115440952</v>
      </c>
      <c r="EB20" s="541">
        <v>328880427</v>
      </c>
      <c r="EC20" s="541">
        <v>230881904</v>
      </c>
      <c r="ED20" s="541">
        <v>73833567</v>
      </c>
      <c r="EE20" s="541">
        <v>371491912</v>
      </c>
      <c r="EF20" s="541">
        <v>248125269</v>
      </c>
      <c r="EG20" s="540" t="s">
        <v>839</v>
      </c>
      <c r="EH20" s="540" t="s">
        <v>287</v>
      </c>
      <c r="EI20" s="542">
        <v>0.90169999999999995</v>
      </c>
      <c r="EJ20" s="542">
        <v>3.5000000000000001E-3</v>
      </c>
      <c r="EK20" s="540" t="s">
        <v>287</v>
      </c>
      <c r="EL20" s="541">
        <v>302547141.67175508</v>
      </c>
      <c r="EM20" s="542">
        <v>1</v>
      </c>
      <c r="EN20" s="540" t="s">
        <v>287</v>
      </c>
      <c r="EO20" s="540" t="s">
        <v>287</v>
      </c>
      <c r="EP20" s="540" t="s">
        <v>287</v>
      </c>
      <c r="EQ20" s="540" t="s">
        <v>287</v>
      </c>
      <c r="ER20" s="540" t="s">
        <v>287</v>
      </c>
      <c r="ES20" s="540" t="s">
        <v>287</v>
      </c>
      <c r="ET20" s="542">
        <v>1</v>
      </c>
      <c r="EU20" s="540" t="s">
        <v>287</v>
      </c>
      <c r="EV20" s="540" t="s">
        <v>287</v>
      </c>
      <c r="EW20" s="540" t="s">
        <v>287</v>
      </c>
      <c r="EX20" s="540" t="s">
        <v>287</v>
      </c>
      <c r="EY20" s="540" t="s">
        <v>287</v>
      </c>
      <c r="EZ20" s="540" t="s">
        <v>287</v>
      </c>
      <c r="FA20" s="542">
        <v>0</v>
      </c>
      <c r="FB20" s="540" t="s">
        <v>287</v>
      </c>
      <c r="FC20" s="540" t="s">
        <v>287</v>
      </c>
      <c r="FD20" s="540" t="s">
        <v>287</v>
      </c>
      <c r="FE20" s="540" t="s">
        <v>287</v>
      </c>
      <c r="FF20" s="540" t="s">
        <v>287</v>
      </c>
      <c r="FG20" s="540" t="s">
        <v>287</v>
      </c>
      <c r="FH20" s="540" t="s">
        <v>287</v>
      </c>
      <c r="FI20" s="541" t="s">
        <v>287</v>
      </c>
      <c r="FJ20" s="541" t="s">
        <v>287</v>
      </c>
      <c r="FK20" s="542">
        <v>0.998</v>
      </c>
      <c r="FL20" s="542">
        <v>0.99880000000000002</v>
      </c>
      <c r="FM20" s="544" t="s">
        <v>1218</v>
      </c>
      <c r="FN20" s="423">
        <v>0.16458333333333333</v>
      </c>
      <c r="FO20" s="540" t="s">
        <v>961</v>
      </c>
      <c r="FP20" s="544">
        <v>30</v>
      </c>
      <c r="FQ20" s="540" t="s">
        <v>287</v>
      </c>
      <c r="FR20" s="540" t="s">
        <v>287</v>
      </c>
      <c r="FS20" s="540" t="s">
        <v>287</v>
      </c>
      <c r="FT20" s="540" t="s">
        <v>287</v>
      </c>
      <c r="FU20" s="540" t="s">
        <v>287</v>
      </c>
      <c r="FV20" s="540" t="s">
        <v>287</v>
      </c>
      <c r="FW20" s="544">
        <v>30</v>
      </c>
      <c r="FX20" s="540" t="s">
        <v>287</v>
      </c>
      <c r="FY20" s="545" t="s">
        <v>287</v>
      </c>
      <c r="FZ20" s="545" t="s">
        <v>287</v>
      </c>
      <c r="GA20" s="542" t="s">
        <v>287</v>
      </c>
      <c r="GB20" s="542" t="s">
        <v>287</v>
      </c>
      <c r="GC20" s="542" t="s">
        <v>287</v>
      </c>
      <c r="GD20" s="542" t="s">
        <v>287</v>
      </c>
      <c r="GE20" s="542" t="s">
        <v>287</v>
      </c>
      <c r="GF20" s="542" t="s">
        <v>287</v>
      </c>
      <c r="GG20" s="542">
        <v>0.526231327151231</v>
      </c>
      <c r="GH20" s="542">
        <v>0.66331617622743133</v>
      </c>
      <c r="GI20" s="542">
        <v>0.77594913218303185</v>
      </c>
      <c r="GJ20" s="542">
        <v>0.90564781504738323</v>
      </c>
      <c r="GK20" s="540" t="s">
        <v>287</v>
      </c>
      <c r="GL20" s="542">
        <v>0.47874383533333331</v>
      </c>
      <c r="GM20" s="542">
        <v>0.75243381933333342</v>
      </c>
      <c r="GN20" s="540" t="s">
        <v>287</v>
      </c>
      <c r="GO20" s="540" t="s">
        <v>287</v>
      </c>
      <c r="GP20" s="540" t="s">
        <v>287</v>
      </c>
      <c r="GQ20" s="540" t="s">
        <v>287</v>
      </c>
      <c r="GR20" s="540" t="s">
        <v>287</v>
      </c>
      <c r="GS20" s="540" t="s">
        <v>287</v>
      </c>
      <c r="GT20" s="542" t="s">
        <v>287</v>
      </c>
      <c r="GU20" s="542" t="s">
        <v>287</v>
      </c>
      <c r="GV20" s="542" t="s">
        <v>287</v>
      </c>
      <c r="GW20" s="542" t="s">
        <v>287</v>
      </c>
      <c r="GX20" s="542" t="s">
        <v>287</v>
      </c>
      <c r="GY20" s="542" t="s">
        <v>287</v>
      </c>
      <c r="GZ20" s="542" t="s">
        <v>287</v>
      </c>
      <c r="HA20" s="542" t="s">
        <v>287</v>
      </c>
      <c r="HB20" s="542" t="s">
        <v>287</v>
      </c>
      <c r="HC20" s="542" t="s">
        <v>287</v>
      </c>
      <c r="HD20" s="542" t="s">
        <v>287</v>
      </c>
      <c r="HE20" s="542" t="s">
        <v>287</v>
      </c>
      <c r="HF20" s="542" t="s">
        <v>287</v>
      </c>
      <c r="HG20" s="542" t="s">
        <v>287</v>
      </c>
      <c r="HH20" s="542" t="s">
        <v>287</v>
      </c>
      <c r="HI20" s="542" t="s">
        <v>287</v>
      </c>
      <c r="HJ20" s="542" t="s">
        <v>287</v>
      </c>
      <c r="HK20" s="542" t="s">
        <v>287</v>
      </c>
      <c r="HL20" s="542" t="s">
        <v>287</v>
      </c>
      <c r="HM20" s="542" t="s">
        <v>287</v>
      </c>
      <c r="HN20" s="542" t="s">
        <v>287</v>
      </c>
      <c r="HO20" s="542" t="s">
        <v>287</v>
      </c>
      <c r="HQ20" s="281"/>
      <c r="HR20" s="454"/>
    </row>
    <row r="21" spans="1:226" x14ac:dyDescent="0.35">
      <c r="A21" s="298">
        <v>45016</v>
      </c>
      <c r="B21" s="278" t="s">
        <v>873</v>
      </c>
      <c r="C21" s="278" t="s">
        <v>1</v>
      </c>
      <c r="D21" s="303" t="s">
        <v>832</v>
      </c>
      <c r="E21" s="540" t="s">
        <v>287</v>
      </c>
      <c r="F21" s="540">
        <v>25000000</v>
      </c>
      <c r="G21" s="540">
        <v>60000000</v>
      </c>
      <c r="H21" s="540">
        <v>15000000</v>
      </c>
      <c r="I21" s="540">
        <v>19123954.419999998</v>
      </c>
      <c r="J21" s="540" t="s">
        <v>287</v>
      </c>
      <c r="K21" s="540" t="s">
        <v>287</v>
      </c>
      <c r="L21" s="540" t="s">
        <v>287</v>
      </c>
      <c r="M21" s="540" t="s">
        <v>287</v>
      </c>
      <c r="N21" s="540" t="s">
        <v>287</v>
      </c>
      <c r="O21" s="540" t="s">
        <v>287</v>
      </c>
      <c r="P21" s="541" t="s">
        <v>287</v>
      </c>
      <c r="Q21" s="541" t="s">
        <v>287</v>
      </c>
      <c r="R21" s="541" t="s">
        <v>287</v>
      </c>
      <c r="S21" s="541">
        <v>20526602.670000002</v>
      </c>
      <c r="T21" s="541" t="s">
        <v>287</v>
      </c>
      <c r="U21" s="541" t="s">
        <v>287</v>
      </c>
      <c r="V21" s="541" t="s">
        <v>287</v>
      </c>
      <c r="W21" s="541" t="s">
        <v>287</v>
      </c>
      <c r="X21" s="541" t="s">
        <v>287</v>
      </c>
      <c r="Y21" s="541" t="s">
        <v>287</v>
      </c>
      <c r="Z21" s="541" t="s">
        <v>287</v>
      </c>
      <c r="AA21" s="541" t="s">
        <v>287</v>
      </c>
      <c r="AB21" s="541" t="s">
        <v>287</v>
      </c>
      <c r="AC21" s="541" t="s">
        <v>287</v>
      </c>
      <c r="AD21" s="541">
        <v>20526602.670000002</v>
      </c>
      <c r="AE21" s="546" t="s">
        <v>874</v>
      </c>
      <c r="AF21" s="546" t="s">
        <v>1230</v>
      </c>
      <c r="AG21" s="441" t="s">
        <v>287</v>
      </c>
      <c r="AH21" s="541" t="s">
        <v>287</v>
      </c>
      <c r="AI21" s="546" t="s">
        <v>287</v>
      </c>
      <c r="AJ21" s="541" t="s">
        <v>287</v>
      </c>
      <c r="AK21" s="541" t="s">
        <v>287</v>
      </c>
      <c r="AL21" s="441" t="s">
        <v>287</v>
      </c>
      <c r="AM21" s="541" t="s">
        <v>287</v>
      </c>
      <c r="AN21" s="441" t="s">
        <v>287</v>
      </c>
      <c r="AO21" s="546" t="s">
        <v>287</v>
      </c>
      <c r="AP21" s="441" t="s">
        <v>287</v>
      </c>
      <c r="AQ21" s="441" t="s">
        <v>287</v>
      </c>
      <c r="AR21" s="541" t="s">
        <v>287</v>
      </c>
      <c r="AS21" s="546" t="s">
        <v>1217</v>
      </c>
      <c r="AT21" s="546" t="s">
        <v>834</v>
      </c>
      <c r="AU21" s="442">
        <v>0.99</v>
      </c>
      <c r="AV21" s="546" t="s">
        <v>835</v>
      </c>
      <c r="AW21" s="463">
        <v>240</v>
      </c>
      <c r="AX21" s="463">
        <v>0</v>
      </c>
      <c r="AY21" s="441" t="s">
        <v>287</v>
      </c>
      <c r="AZ21" s="441" t="s">
        <v>287</v>
      </c>
      <c r="BA21" s="441" t="s">
        <v>287</v>
      </c>
      <c r="BB21" s="441">
        <v>23683564.345620006</v>
      </c>
      <c r="BC21" s="441" t="s">
        <v>287</v>
      </c>
      <c r="BD21" s="441" t="s">
        <v>287</v>
      </c>
      <c r="BE21" s="441" t="s">
        <v>287</v>
      </c>
      <c r="BF21" s="441">
        <v>194170367.38999999</v>
      </c>
      <c r="BG21" s="441" t="s">
        <v>287</v>
      </c>
      <c r="BH21" s="441" t="s">
        <v>287</v>
      </c>
      <c r="BI21" s="441" t="s">
        <v>287</v>
      </c>
      <c r="BJ21" s="441" t="s">
        <v>287</v>
      </c>
      <c r="BK21" s="441" t="s">
        <v>287</v>
      </c>
      <c r="BL21" s="441" t="s">
        <v>287</v>
      </c>
      <c r="BM21" s="441" t="s">
        <v>287</v>
      </c>
      <c r="BN21" s="441" t="s">
        <v>287</v>
      </c>
      <c r="BO21" s="441" t="s">
        <v>287</v>
      </c>
      <c r="BP21" s="441" t="s">
        <v>287</v>
      </c>
      <c r="BQ21" s="441" t="s">
        <v>287</v>
      </c>
      <c r="BR21" s="546" t="s">
        <v>956</v>
      </c>
      <c r="BS21" s="546" t="s">
        <v>837</v>
      </c>
      <c r="BT21" s="543">
        <v>42541</v>
      </c>
      <c r="BU21" s="546" t="s">
        <v>875</v>
      </c>
      <c r="BV21" s="543">
        <v>42541</v>
      </c>
      <c r="BW21" s="442">
        <v>0.99</v>
      </c>
      <c r="BX21" s="543">
        <v>42541</v>
      </c>
      <c r="BY21" s="546" t="s">
        <v>876</v>
      </c>
      <c r="BZ21" s="543">
        <v>42541</v>
      </c>
      <c r="CA21" s="546" t="s">
        <v>287</v>
      </c>
      <c r="CB21" s="546" t="s">
        <v>287</v>
      </c>
      <c r="CC21" s="546" t="s">
        <v>835</v>
      </c>
      <c r="CD21" s="543">
        <v>42541</v>
      </c>
      <c r="CE21" s="546" t="s">
        <v>957</v>
      </c>
      <c r="CF21" s="546" t="s">
        <v>1215</v>
      </c>
      <c r="CG21" s="543">
        <v>44564</v>
      </c>
      <c r="CH21" s="546" t="s">
        <v>287</v>
      </c>
      <c r="CI21" s="546" t="s">
        <v>959</v>
      </c>
      <c r="CJ21" s="546" t="s">
        <v>960</v>
      </c>
      <c r="CK21" s="546" t="s">
        <v>287</v>
      </c>
      <c r="CL21" s="546" t="s">
        <v>287</v>
      </c>
      <c r="CM21" s="546" t="s">
        <v>287</v>
      </c>
      <c r="CN21" s="546" t="s">
        <v>287</v>
      </c>
      <c r="CO21" s="546" t="s">
        <v>287</v>
      </c>
      <c r="CP21" s="546" t="s">
        <v>287</v>
      </c>
      <c r="CQ21" s="540">
        <v>4208664.2214319995</v>
      </c>
      <c r="CR21" s="546" t="s">
        <v>874</v>
      </c>
      <c r="CS21" s="541">
        <v>0</v>
      </c>
      <c r="CT21" s="541">
        <v>0</v>
      </c>
      <c r="CU21" s="541">
        <v>0</v>
      </c>
      <c r="CV21" s="541">
        <v>299798879.82999998</v>
      </c>
      <c r="CW21" s="541">
        <v>0</v>
      </c>
      <c r="CX21" s="541">
        <v>1434140000</v>
      </c>
      <c r="CY21" s="541">
        <v>0</v>
      </c>
      <c r="CZ21" s="541">
        <v>0</v>
      </c>
      <c r="DA21" s="546" t="s">
        <v>877</v>
      </c>
      <c r="DB21" s="546" t="s">
        <v>878</v>
      </c>
      <c r="DC21" s="546" t="s">
        <v>287</v>
      </c>
      <c r="DD21" s="541">
        <v>60265818.924223989</v>
      </c>
      <c r="DE21" s="299">
        <v>0</v>
      </c>
      <c r="DF21" s="541">
        <v>0</v>
      </c>
      <c r="DG21" s="541">
        <v>393577584.57999998</v>
      </c>
      <c r="DH21" s="441" t="s">
        <v>287</v>
      </c>
      <c r="DI21" s="463" t="s">
        <v>287</v>
      </c>
      <c r="DJ21" s="541" t="s">
        <v>287</v>
      </c>
      <c r="DK21" s="542">
        <v>1</v>
      </c>
      <c r="DL21" s="546" t="s">
        <v>287</v>
      </c>
      <c r="DM21" s="546" t="s">
        <v>287</v>
      </c>
      <c r="DN21" s="542">
        <v>1</v>
      </c>
      <c r="DO21" s="546" t="s">
        <v>287</v>
      </c>
      <c r="DP21" s="546" t="s">
        <v>287</v>
      </c>
      <c r="DQ21" s="546" t="s">
        <v>287</v>
      </c>
      <c r="DR21" s="546" t="s">
        <v>287</v>
      </c>
      <c r="DS21" s="546" t="s">
        <v>287</v>
      </c>
      <c r="DT21" s="546" t="s">
        <v>287</v>
      </c>
      <c r="DU21" s="546" t="s">
        <v>287</v>
      </c>
      <c r="DV21" s="546" t="s">
        <v>287</v>
      </c>
      <c r="DW21" s="546" t="s">
        <v>287</v>
      </c>
      <c r="DX21" s="546" t="s">
        <v>287</v>
      </c>
      <c r="DY21" s="546" t="s">
        <v>287</v>
      </c>
      <c r="DZ21" s="541">
        <v>112665573</v>
      </c>
      <c r="EA21" s="541">
        <v>68179112</v>
      </c>
      <c r="EB21" s="541">
        <v>199072699</v>
      </c>
      <c r="EC21" s="541">
        <v>136358223</v>
      </c>
      <c r="ED21" s="541">
        <v>47379490</v>
      </c>
      <c r="EE21" s="541">
        <v>360570205</v>
      </c>
      <c r="EF21" s="541">
        <v>247904632</v>
      </c>
      <c r="EG21" s="546" t="s">
        <v>839</v>
      </c>
      <c r="EH21" s="546" t="s">
        <v>287</v>
      </c>
      <c r="EI21" s="542">
        <v>0.84850000000000003</v>
      </c>
      <c r="EJ21" s="542">
        <v>5.7999999999999996E-3</v>
      </c>
      <c r="EK21" s="546" t="s">
        <v>287</v>
      </c>
      <c r="EL21" s="540">
        <v>299696970.06</v>
      </c>
      <c r="EM21" s="542">
        <v>1</v>
      </c>
      <c r="EN21" s="546" t="s">
        <v>287</v>
      </c>
      <c r="EO21" s="546" t="s">
        <v>287</v>
      </c>
      <c r="EP21" s="546" t="s">
        <v>287</v>
      </c>
      <c r="EQ21" s="546" t="s">
        <v>287</v>
      </c>
      <c r="ER21" s="546" t="s">
        <v>287</v>
      </c>
      <c r="ES21" s="546" t="s">
        <v>287</v>
      </c>
      <c r="ET21" s="442">
        <v>1</v>
      </c>
      <c r="EU21" s="546" t="s">
        <v>287</v>
      </c>
      <c r="EV21" s="546" t="s">
        <v>287</v>
      </c>
      <c r="EW21" s="546" t="s">
        <v>287</v>
      </c>
      <c r="EX21" s="546" t="s">
        <v>287</v>
      </c>
      <c r="EY21" s="546" t="s">
        <v>287</v>
      </c>
      <c r="EZ21" s="546" t="s">
        <v>287</v>
      </c>
      <c r="FA21" s="442">
        <v>0</v>
      </c>
      <c r="FB21" s="546" t="s">
        <v>287</v>
      </c>
      <c r="FC21" s="546" t="s">
        <v>287</v>
      </c>
      <c r="FD21" s="546" t="s">
        <v>287</v>
      </c>
      <c r="FE21" s="546" t="s">
        <v>287</v>
      </c>
      <c r="FF21" s="546" t="s">
        <v>287</v>
      </c>
      <c r="FG21" s="546" t="s">
        <v>287</v>
      </c>
      <c r="FH21" s="546" t="s">
        <v>287</v>
      </c>
      <c r="FI21" s="441" t="s">
        <v>287</v>
      </c>
      <c r="FJ21" s="441" t="s">
        <v>287</v>
      </c>
      <c r="FK21" s="542">
        <v>0.998</v>
      </c>
      <c r="FL21" s="542">
        <v>0.99880000000000002</v>
      </c>
      <c r="FM21" s="544" t="s">
        <v>1218</v>
      </c>
      <c r="FN21" s="423">
        <v>0.16458333333333333</v>
      </c>
      <c r="FO21" s="546" t="s">
        <v>961</v>
      </c>
      <c r="FP21" s="544">
        <v>30</v>
      </c>
      <c r="FQ21" s="546" t="s">
        <v>287</v>
      </c>
      <c r="FR21" s="546" t="s">
        <v>287</v>
      </c>
      <c r="FS21" s="546" t="s">
        <v>287</v>
      </c>
      <c r="FT21" s="546" t="s">
        <v>287</v>
      </c>
      <c r="FU21" s="546" t="s">
        <v>287</v>
      </c>
      <c r="FV21" s="546" t="s">
        <v>287</v>
      </c>
      <c r="FW21" s="544">
        <v>30</v>
      </c>
      <c r="FX21" s="546" t="s">
        <v>287</v>
      </c>
      <c r="FY21" s="545" t="s">
        <v>287</v>
      </c>
      <c r="FZ21" s="545" t="s">
        <v>287</v>
      </c>
      <c r="GA21" s="442" t="s">
        <v>287</v>
      </c>
      <c r="GB21" s="442" t="s">
        <v>287</v>
      </c>
      <c r="GC21" s="442" t="s">
        <v>287</v>
      </c>
      <c r="GD21" s="442" t="s">
        <v>287</v>
      </c>
      <c r="GE21" s="442" t="s">
        <v>287</v>
      </c>
      <c r="GF21" s="442" t="s">
        <v>287</v>
      </c>
      <c r="GG21" s="442">
        <v>0.51527386211134951</v>
      </c>
      <c r="GH21" s="442">
        <v>0.66538334728394433</v>
      </c>
      <c r="GI21" s="442">
        <v>0.76641938332094761</v>
      </c>
      <c r="GJ21" s="442">
        <v>0.85454512309754016</v>
      </c>
      <c r="GK21" s="546" t="s">
        <v>287</v>
      </c>
      <c r="GL21" s="542">
        <v>0.491568844</v>
      </c>
      <c r="GM21" s="542">
        <v>0.7482067246666666</v>
      </c>
      <c r="GN21" s="546" t="s">
        <v>287</v>
      </c>
      <c r="GO21" s="546" t="s">
        <v>287</v>
      </c>
      <c r="GP21" s="546" t="s">
        <v>287</v>
      </c>
      <c r="GQ21" s="546" t="s">
        <v>287</v>
      </c>
      <c r="GR21" s="546" t="s">
        <v>287</v>
      </c>
      <c r="GS21" s="546" t="s">
        <v>287</v>
      </c>
      <c r="GT21" s="542" t="s">
        <v>287</v>
      </c>
      <c r="GU21" s="542" t="s">
        <v>287</v>
      </c>
      <c r="GV21" s="542" t="s">
        <v>287</v>
      </c>
      <c r="GW21" s="542" t="s">
        <v>287</v>
      </c>
      <c r="GX21" s="542" t="s">
        <v>287</v>
      </c>
      <c r="GY21" s="542" t="s">
        <v>287</v>
      </c>
      <c r="GZ21" s="542" t="s">
        <v>287</v>
      </c>
      <c r="HA21" s="542" t="s">
        <v>287</v>
      </c>
      <c r="HB21" s="542" t="s">
        <v>287</v>
      </c>
      <c r="HC21" s="542" t="s">
        <v>287</v>
      </c>
      <c r="HD21" s="542" t="s">
        <v>287</v>
      </c>
      <c r="HE21" s="542" t="s">
        <v>287</v>
      </c>
      <c r="HF21" s="542" t="s">
        <v>287</v>
      </c>
      <c r="HG21" s="542" t="s">
        <v>287</v>
      </c>
      <c r="HH21" s="542" t="s">
        <v>287</v>
      </c>
      <c r="HI21" s="542" t="s">
        <v>287</v>
      </c>
      <c r="HJ21" s="542" t="s">
        <v>287</v>
      </c>
      <c r="HK21" s="542" t="s">
        <v>287</v>
      </c>
      <c r="HL21" s="542" t="s">
        <v>287</v>
      </c>
      <c r="HM21" s="542" t="s">
        <v>287</v>
      </c>
      <c r="HN21" s="542" t="s">
        <v>287</v>
      </c>
      <c r="HO21" s="542" t="s">
        <v>287</v>
      </c>
      <c r="HQ21" s="281"/>
      <c r="HR21" s="454"/>
    </row>
    <row r="22" spans="1:226" x14ac:dyDescent="0.35">
      <c r="A22" s="298">
        <v>45107</v>
      </c>
      <c r="B22" s="278" t="s">
        <v>873</v>
      </c>
      <c r="C22" s="278" t="s">
        <v>1</v>
      </c>
      <c r="D22" s="303" t="s">
        <v>832</v>
      </c>
      <c r="E22" s="540" t="s">
        <v>287</v>
      </c>
      <c r="F22" s="540">
        <v>25000000</v>
      </c>
      <c r="G22" s="540">
        <v>60000000</v>
      </c>
      <c r="H22" s="540">
        <v>15000000</v>
      </c>
      <c r="I22" s="540">
        <v>19544369.559999999</v>
      </c>
      <c r="J22" s="540" t="s">
        <v>287</v>
      </c>
      <c r="K22" s="540" t="s">
        <v>287</v>
      </c>
      <c r="L22" s="540" t="s">
        <v>287</v>
      </c>
      <c r="M22" s="540" t="s">
        <v>287</v>
      </c>
      <c r="N22" s="540" t="s">
        <v>287</v>
      </c>
      <c r="O22" s="540" t="s">
        <v>287</v>
      </c>
      <c r="P22" s="541" t="s">
        <v>287</v>
      </c>
      <c r="Q22" s="541" t="s">
        <v>287</v>
      </c>
      <c r="R22" s="541" t="s">
        <v>287</v>
      </c>
      <c r="S22" s="541">
        <v>20416960.879999999</v>
      </c>
      <c r="T22" s="541" t="s">
        <v>287</v>
      </c>
      <c r="U22" s="541" t="s">
        <v>287</v>
      </c>
      <c r="V22" s="541" t="s">
        <v>287</v>
      </c>
      <c r="W22" s="541" t="s">
        <v>287</v>
      </c>
      <c r="X22" s="541" t="s">
        <v>287</v>
      </c>
      <c r="Y22" s="541" t="s">
        <v>287</v>
      </c>
      <c r="Z22" s="541" t="s">
        <v>287</v>
      </c>
      <c r="AA22" s="541" t="s">
        <v>287</v>
      </c>
      <c r="AB22" s="541" t="s">
        <v>287</v>
      </c>
      <c r="AC22" s="541" t="s">
        <v>287</v>
      </c>
      <c r="AD22" s="541">
        <v>20416960.879999999</v>
      </c>
      <c r="AE22" s="546" t="s">
        <v>874</v>
      </c>
      <c r="AF22" s="546" t="s">
        <v>1230</v>
      </c>
      <c r="AG22" s="541" t="s">
        <v>287</v>
      </c>
      <c r="AH22" s="541" t="s">
        <v>287</v>
      </c>
      <c r="AI22" s="546" t="s">
        <v>287</v>
      </c>
      <c r="AJ22" s="541" t="s">
        <v>287</v>
      </c>
      <c r="AK22" s="541" t="s">
        <v>287</v>
      </c>
      <c r="AL22" s="541" t="s">
        <v>287</v>
      </c>
      <c r="AM22" s="541" t="s">
        <v>287</v>
      </c>
      <c r="AN22" s="541" t="s">
        <v>287</v>
      </c>
      <c r="AO22" s="546" t="s">
        <v>287</v>
      </c>
      <c r="AP22" s="541" t="s">
        <v>287</v>
      </c>
      <c r="AQ22" s="541" t="s">
        <v>287</v>
      </c>
      <c r="AR22" s="541" t="s">
        <v>287</v>
      </c>
      <c r="AS22" s="546" t="s">
        <v>1217</v>
      </c>
      <c r="AT22" s="546" t="s">
        <v>834</v>
      </c>
      <c r="AU22" s="442">
        <v>0.99</v>
      </c>
      <c r="AV22" s="546" t="s">
        <v>835</v>
      </c>
      <c r="AW22" s="463">
        <v>240</v>
      </c>
      <c r="AX22" s="463">
        <v>0</v>
      </c>
      <c r="AY22" s="541" t="s">
        <v>287</v>
      </c>
      <c r="AZ22" s="541" t="s">
        <v>287</v>
      </c>
      <c r="BA22" s="541" t="s">
        <v>287</v>
      </c>
      <c r="BB22" s="541">
        <v>79648281.600024179</v>
      </c>
      <c r="BC22" s="541" t="s">
        <v>287</v>
      </c>
      <c r="BD22" s="541" t="s">
        <v>287</v>
      </c>
      <c r="BE22" s="541" t="s">
        <v>287</v>
      </c>
      <c r="BF22" s="541">
        <v>221747604.34999999</v>
      </c>
      <c r="BG22" s="541" t="s">
        <v>287</v>
      </c>
      <c r="BH22" s="541" t="s">
        <v>287</v>
      </c>
      <c r="BI22" s="541" t="s">
        <v>287</v>
      </c>
      <c r="BJ22" s="541" t="s">
        <v>287</v>
      </c>
      <c r="BK22" s="541" t="s">
        <v>287</v>
      </c>
      <c r="BL22" s="541">
        <v>0</v>
      </c>
      <c r="BM22" s="541" t="s">
        <v>287</v>
      </c>
      <c r="BN22" s="541" t="s">
        <v>287</v>
      </c>
      <c r="BO22" s="541" t="s">
        <v>287</v>
      </c>
      <c r="BP22" s="541">
        <v>11500000</v>
      </c>
      <c r="BQ22" s="541" t="s">
        <v>287</v>
      </c>
      <c r="BR22" s="546" t="s">
        <v>1222</v>
      </c>
      <c r="BS22" s="546" t="s">
        <v>1223</v>
      </c>
      <c r="BT22" s="543">
        <v>45026</v>
      </c>
      <c r="BU22" s="546" t="s">
        <v>875</v>
      </c>
      <c r="BV22" s="543">
        <v>42541</v>
      </c>
      <c r="BW22" s="442">
        <v>0.99</v>
      </c>
      <c r="BX22" s="543">
        <v>42541</v>
      </c>
      <c r="BY22" s="546" t="s">
        <v>1224</v>
      </c>
      <c r="BZ22" s="543">
        <v>45026</v>
      </c>
      <c r="CA22" s="546" t="s">
        <v>287</v>
      </c>
      <c r="CB22" s="546" t="s">
        <v>287</v>
      </c>
      <c r="CC22" s="546" t="s">
        <v>835</v>
      </c>
      <c r="CD22" s="543">
        <v>42541</v>
      </c>
      <c r="CE22" s="546" t="s">
        <v>1222</v>
      </c>
      <c r="CF22" s="546" t="s">
        <v>1215</v>
      </c>
      <c r="CG22" s="543">
        <v>44564</v>
      </c>
      <c r="CH22" s="546">
        <v>7</v>
      </c>
      <c r="CI22" s="546" t="s">
        <v>959</v>
      </c>
      <c r="CJ22" s="546" t="s">
        <v>960</v>
      </c>
      <c r="CK22" s="546">
        <v>1650</v>
      </c>
      <c r="CL22" s="416">
        <v>0.99575757575757595</v>
      </c>
      <c r="CM22" s="546">
        <v>5429653.7600539997</v>
      </c>
      <c r="CN22" s="546">
        <v>1479683.1876558568</v>
      </c>
      <c r="CO22" s="546" t="s">
        <v>287</v>
      </c>
      <c r="CP22" s="546" t="s">
        <v>287</v>
      </c>
      <c r="CQ22" s="540">
        <v>28991819.989999998</v>
      </c>
      <c r="CR22" s="546" t="s">
        <v>874</v>
      </c>
      <c r="CS22" s="541">
        <v>0</v>
      </c>
      <c r="CT22" s="541">
        <v>0</v>
      </c>
      <c r="CU22" s="541">
        <v>0</v>
      </c>
      <c r="CV22" s="541">
        <v>327272698.66000003</v>
      </c>
      <c r="CW22" s="541">
        <v>0</v>
      </c>
      <c r="CX22" s="541">
        <v>1436860000</v>
      </c>
      <c r="CY22" s="541">
        <v>0</v>
      </c>
      <c r="CZ22" s="541">
        <v>0</v>
      </c>
      <c r="DA22" s="546" t="s">
        <v>877</v>
      </c>
      <c r="DB22" s="546" t="s">
        <v>878</v>
      </c>
      <c r="DC22" s="546" t="s">
        <v>287</v>
      </c>
      <c r="DD22" s="541">
        <v>277981516.98110604</v>
      </c>
      <c r="DE22" s="299">
        <v>0</v>
      </c>
      <c r="DF22" s="541">
        <v>0</v>
      </c>
      <c r="DG22" s="541">
        <v>364256847.20999998</v>
      </c>
      <c r="DH22" s="541" t="s">
        <v>287</v>
      </c>
      <c r="DI22" s="463" t="s">
        <v>287</v>
      </c>
      <c r="DJ22" s="541" t="s">
        <v>287</v>
      </c>
      <c r="DK22" s="542">
        <v>1</v>
      </c>
      <c r="DL22" s="546" t="s">
        <v>287</v>
      </c>
      <c r="DM22" s="546" t="s">
        <v>287</v>
      </c>
      <c r="DN22" s="542">
        <v>1</v>
      </c>
      <c r="DO22" s="546" t="s">
        <v>287</v>
      </c>
      <c r="DP22" s="546" t="s">
        <v>287</v>
      </c>
      <c r="DQ22" s="546" t="s">
        <v>287</v>
      </c>
      <c r="DR22" s="546" t="s">
        <v>287</v>
      </c>
      <c r="DS22" s="546" t="s">
        <v>287</v>
      </c>
      <c r="DT22" s="546" t="s">
        <v>287</v>
      </c>
      <c r="DU22" s="546" t="s">
        <v>287</v>
      </c>
      <c r="DV22" s="546" t="s">
        <v>287</v>
      </c>
      <c r="DW22" s="546" t="s">
        <v>287</v>
      </c>
      <c r="DX22" s="546" t="s">
        <v>287</v>
      </c>
      <c r="DY22" s="546" t="s">
        <v>287</v>
      </c>
      <c r="DZ22" s="541">
        <v>112665573</v>
      </c>
      <c r="EA22" s="541">
        <v>68179112</v>
      </c>
      <c r="EB22" s="541">
        <v>199072699</v>
      </c>
      <c r="EC22" s="541">
        <v>136358223</v>
      </c>
      <c r="ED22" s="541">
        <v>47379490</v>
      </c>
      <c r="EE22" s="541">
        <v>360570205</v>
      </c>
      <c r="EF22" s="541">
        <v>247904632</v>
      </c>
      <c r="EG22" s="546" t="s">
        <v>839</v>
      </c>
      <c r="EH22" s="546" t="s">
        <v>287</v>
      </c>
      <c r="EI22" s="542">
        <v>0.84850000000000003</v>
      </c>
      <c r="EJ22" s="542">
        <v>5.7999999999999996E-3</v>
      </c>
      <c r="EK22" s="546" t="s">
        <v>287</v>
      </c>
      <c r="EL22" s="540">
        <v>327164565.23000002</v>
      </c>
      <c r="EM22" s="542">
        <v>1</v>
      </c>
      <c r="EN22" s="546" t="s">
        <v>287</v>
      </c>
      <c r="EO22" s="546" t="s">
        <v>287</v>
      </c>
      <c r="EP22" s="546" t="s">
        <v>287</v>
      </c>
      <c r="EQ22" s="546" t="s">
        <v>287</v>
      </c>
      <c r="ER22" s="546" t="s">
        <v>287</v>
      </c>
      <c r="ES22" s="546" t="s">
        <v>287</v>
      </c>
      <c r="ET22" s="542">
        <v>1</v>
      </c>
      <c r="EU22" s="546" t="s">
        <v>287</v>
      </c>
      <c r="EV22" s="546" t="s">
        <v>287</v>
      </c>
      <c r="EW22" s="546" t="s">
        <v>287</v>
      </c>
      <c r="EX22" s="546" t="s">
        <v>287</v>
      </c>
      <c r="EY22" s="546" t="s">
        <v>287</v>
      </c>
      <c r="EZ22" s="546" t="s">
        <v>287</v>
      </c>
      <c r="FA22" s="542">
        <v>0</v>
      </c>
      <c r="FB22" s="546" t="s">
        <v>287</v>
      </c>
      <c r="FC22" s="546" t="s">
        <v>287</v>
      </c>
      <c r="FD22" s="546" t="s">
        <v>287</v>
      </c>
      <c r="FE22" s="546" t="s">
        <v>287</v>
      </c>
      <c r="FF22" s="546" t="s">
        <v>287</v>
      </c>
      <c r="FG22" s="546" t="s">
        <v>287</v>
      </c>
      <c r="FH22" s="546" t="s">
        <v>287</v>
      </c>
      <c r="FI22" s="541" t="s">
        <v>287</v>
      </c>
      <c r="FJ22" s="541" t="s">
        <v>287</v>
      </c>
      <c r="FK22" s="542">
        <v>0.998</v>
      </c>
      <c r="FL22" s="542">
        <v>0.99880000000000002</v>
      </c>
      <c r="FM22" s="544" t="s">
        <v>1218</v>
      </c>
      <c r="FN22" s="423">
        <v>0.16458333333333333</v>
      </c>
      <c r="FO22" s="546" t="s">
        <v>961</v>
      </c>
      <c r="FP22" s="544">
        <v>30</v>
      </c>
      <c r="FQ22" s="546" t="s">
        <v>287</v>
      </c>
      <c r="FR22" s="546" t="s">
        <v>287</v>
      </c>
      <c r="FS22" s="546" t="s">
        <v>287</v>
      </c>
      <c r="FT22" s="546" t="s">
        <v>287</v>
      </c>
      <c r="FU22" s="546" t="s">
        <v>287</v>
      </c>
      <c r="FV22" s="546" t="s">
        <v>287</v>
      </c>
      <c r="FW22" s="544">
        <v>30</v>
      </c>
      <c r="FX22" s="546" t="s">
        <v>287</v>
      </c>
      <c r="FY22" s="545" t="s">
        <v>287</v>
      </c>
      <c r="FZ22" s="545" t="s">
        <v>287</v>
      </c>
      <c r="GA22" s="542" t="s">
        <v>287</v>
      </c>
      <c r="GB22" s="542" t="s">
        <v>287</v>
      </c>
      <c r="GC22" s="542" t="s">
        <v>287</v>
      </c>
      <c r="GD22" s="542" t="s">
        <v>287</v>
      </c>
      <c r="GE22" s="542" t="s">
        <v>287</v>
      </c>
      <c r="GF22" s="542" t="s">
        <v>287</v>
      </c>
      <c r="GG22" s="542">
        <v>0.42526486366244631</v>
      </c>
      <c r="GH22" s="542">
        <v>0.60324925633808846</v>
      </c>
      <c r="GI22" s="542">
        <v>0.69581274327078324</v>
      </c>
      <c r="GJ22" s="542">
        <v>0.81150856033896002</v>
      </c>
      <c r="GK22" s="546" t="s">
        <v>287</v>
      </c>
      <c r="GL22" s="542">
        <v>0.49005139133333331</v>
      </c>
      <c r="GM22" s="542">
        <v>0.75836878600000002</v>
      </c>
      <c r="GN22" s="546" t="s">
        <v>287</v>
      </c>
      <c r="GO22" s="546" t="s">
        <v>287</v>
      </c>
      <c r="GP22" s="546" t="s">
        <v>287</v>
      </c>
      <c r="GQ22" s="546" t="s">
        <v>287</v>
      </c>
      <c r="GR22" s="546" t="s">
        <v>287</v>
      </c>
      <c r="GS22" s="546" t="s">
        <v>287</v>
      </c>
      <c r="GT22" s="542" t="s">
        <v>287</v>
      </c>
      <c r="GU22" s="542" t="s">
        <v>287</v>
      </c>
      <c r="GV22" s="542" t="s">
        <v>287</v>
      </c>
      <c r="GW22" s="542" t="s">
        <v>287</v>
      </c>
      <c r="GX22" s="542" t="s">
        <v>287</v>
      </c>
      <c r="GY22" s="542" t="s">
        <v>287</v>
      </c>
      <c r="GZ22" s="542" t="s">
        <v>287</v>
      </c>
      <c r="HA22" s="542" t="s">
        <v>287</v>
      </c>
      <c r="HB22" s="542" t="s">
        <v>287</v>
      </c>
      <c r="HC22" s="542" t="s">
        <v>287</v>
      </c>
      <c r="HD22" s="542" t="s">
        <v>287</v>
      </c>
      <c r="HE22" s="542" t="s">
        <v>287</v>
      </c>
      <c r="HF22" s="542" t="s">
        <v>287</v>
      </c>
      <c r="HG22" s="542" t="s">
        <v>287</v>
      </c>
      <c r="HH22" s="542" t="s">
        <v>287</v>
      </c>
      <c r="HI22" s="542" t="s">
        <v>287</v>
      </c>
      <c r="HJ22" s="542" t="s">
        <v>287</v>
      </c>
      <c r="HK22" s="542" t="s">
        <v>287</v>
      </c>
      <c r="HL22" s="542" t="s">
        <v>287</v>
      </c>
      <c r="HM22" s="542" t="s">
        <v>287</v>
      </c>
      <c r="HN22" s="542" t="s">
        <v>287</v>
      </c>
      <c r="HO22" s="542" t="s">
        <v>287</v>
      </c>
      <c r="HQ22" s="281"/>
      <c r="HR22" s="454"/>
    </row>
    <row r="23" spans="1:226" x14ac:dyDescent="0.35">
      <c r="A23" s="298">
        <v>45199</v>
      </c>
      <c r="B23" s="278" t="s">
        <v>873</v>
      </c>
      <c r="C23" s="278" t="s">
        <v>1</v>
      </c>
      <c r="D23" s="303" t="s">
        <v>832</v>
      </c>
      <c r="E23" s="540" t="s">
        <v>287</v>
      </c>
      <c r="F23" s="540">
        <v>25000000</v>
      </c>
      <c r="G23" s="540">
        <v>60000000</v>
      </c>
      <c r="H23" s="540">
        <v>15000000</v>
      </c>
      <c r="I23" s="540">
        <v>19713128.339999996</v>
      </c>
      <c r="J23" s="540" t="s">
        <v>287</v>
      </c>
      <c r="K23" s="540" t="s">
        <v>287</v>
      </c>
      <c r="L23" s="540" t="s">
        <v>287</v>
      </c>
      <c r="M23" s="540" t="s">
        <v>287</v>
      </c>
      <c r="N23" s="540" t="s">
        <v>287</v>
      </c>
      <c r="O23" s="540" t="s">
        <v>287</v>
      </c>
      <c r="P23" s="541" t="s">
        <v>287</v>
      </c>
      <c r="Q23" s="541" t="s">
        <v>287</v>
      </c>
      <c r="R23" s="541" t="s">
        <v>287</v>
      </c>
      <c r="S23" s="541">
        <v>20874257.52</v>
      </c>
      <c r="T23" s="541" t="s">
        <v>287</v>
      </c>
      <c r="U23" s="541" t="s">
        <v>287</v>
      </c>
      <c r="V23" s="541" t="s">
        <v>287</v>
      </c>
      <c r="W23" s="541" t="s">
        <v>287</v>
      </c>
      <c r="X23" s="541" t="s">
        <v>287</v>
      </c>
      <c r="Y23" s="541" t="s">
        <v>287</v>
      </c>
      <c r="Z23" s="541" t="s">
        <v>287</v>
      </c>
      <c r="AA23" s="541" t="s">
        <v>287</v>
      </c>
      <c r="AB23" s="541" t="s">
        <v>287</v>
      </c>
      <c r="AC23" s="541" t="s">
        <v>287</v>
      </c>
      <c r="AD23" s="541">
        <v>20874257.52</v>
      </c>
      <c r="AE23" s="546" t="s">
        <v>874</v>
      </c>
      <c r="AF23" s="546" t="s">
        <v>1230</v>
      </c>
      <c r="AG23" s="441" t="s">
        <v>287</v>
      </c>
      <c r="AH23" s="541" t="s">
        <v>287</v>
      </c>
      <c r="AI23" s="546" t="s">
        <v>287</v>
      </c>
      <c r="AJ23" s="541" t="s">
        <v>287</v>
      </c>
      <c r="AK23" s="541" t="s">
        <v>287</v>
      </c>
      <c r="AL23" s="541" t="s">
        <v>287</v>
      </c>
      <c r="AM23" s="541" t="s">
        <v>287</v>
      </c>
      <c r="AN23" s="541" t="s">
        <v>287</v>
      </c>
      <c r="AO23" s="546" t="s">
        <v>287</v>
      </c>
      <c r="AP23" s="441" t="s">
        <v>287</v>
      </c>
      <c r="AQ23" s="541" t="s">
        <v>287</v>
      </c>
      <c r="AR23" s="541" t="s">
        <v>287</v>
      </c>
      <c r="AS23" s="546" t="s">
        <v>1217</v>
      </c>
      <c r="AT23" s="546" t="s">
        <v>834</v>
      </c>
      <c r="AU23" s="442">
        <v>0.99</v>
      </c>
      <c r="AV23" s="546" t="s">
        <v>835</v>
      </c>
      <c r="AW23" s="463">
        <v>240</v>
      </c>
      <c r="AX23" s="463">
        <v>0</v>
      </c>
      <c r="AY23" s="541" t="s">
        <v>287</v>
      </c>
      <c r="AZ23" s="541" t="s">
        <v>287</v>
      </c>
      <c r="BA23" s="541" t="s">
        <v>287</v>
      </c>
      <c r="BB23" s="541">
        <v>98062951.802235574</v>
      </c>
      <c r="BC23" s="541" t="s">
        <v>287</v>
      </c>
      <c r="BD23" s="541" t="s">
        <v>287</v>
      </c>
      <c r="BE23" s="541" t="s">
        <v>287</v>
      </c>
      <c r="BF23" s="541">
        <v>232740799.55000001</v>
      </c>
      <c r="BG23" s="541" t="s">
        <v>287</v>
      </c>
      <c r="BH23" s="541" t="s">
        <v>287</v>
      </c>
      <c r="BI23" s="541" t="s">
        <v>287</v>
      </c>
      <c r="BJ23" s="541" t="s">
        <v>287</v>
      </c>
      <c r="BK23" s="541" t="s">
        <v>287</v>
      </c>
      <c r="BL23" s="541">
        <v>0</v>
      </c>
      <c r="BM23" s="541" t="s">
        <v>287</v>
      </c>
      <c r="BN23" s="541" t="s">
        <v>287</v>
      </c>
      <c r="BO23" s="541" t="s">
        <v>287</v>
      </c>
      <c r="BP23" s="541">
        <v>11500000</v>
      </c>
      <c r="BQ23" s="541" t="s">
        <v>287</v>
      </c>
      <c r="BR23" s="546" t="s">
        <v>1222</v>
      </c>
      <c r="BS23" s="546" t="s">
        <v>1223</v>
      </c>
      <c r="BT23" s="543">
        <v>45026</v>
      </c>
      <c r="BU23" s="546" t="s">
        <v>875</v>
      </c>
      <c r="BV23" s="543">
        <v>42541</v>
      </c>
      <c r="BW23" s="442">
        <v>0.99</v>
      </c>
      <c r="BX23" s="543">
        <v>42541</v>
      </c>
      <c r="BY23" s="546" t="s">
        <v>1224</v>
      </c>
      <c r="BZ23" s="543">
        <v>45026</v>
      </c>
      <c r="CA23" s="546" t="s">
        <v>287</v>
      </c>
      <c r="CB23" s="546" t="s">
        <v>287</v>
      </c>
      <c r="CC23" s="546" t="s">
        <v>835</v>
      </c>
      <c r="CD23" s="543">
        <v>42541</v>
      </c>
      <c r="CE23" s="546" t="s">
        <v>1222</v>
      </c>
      <c r="CF23" s="546" t="s">
        <v>1215</v>
      </c>
      <c r="CG23" s="543">
        <v>44564</v>
      </c>
      <c r="CH23" s="546">
        <v>13</v>
      </c>
      <c r="CI23" s="546" t="s">
        <v>959</v>
      </c>
      <c r="CJ23" s="546" t="s">
        <v>960</v>
      </c>
      <c r="CK23" s="546">
        <v>3453</v>
      </c>
      <c r="CL23" s="546">
        <v>0.99619999999999997</v>
      </c>
      <c r="CM23" s="546">
        <v>5429653.7600999996</v>
      </c>
      <c r="CN23" s="546">
        <v>872325.86179999996</v>
      </c>
      <c r="CO23" s="546" t="s">
        <v>287</v>
      </c>
      <c r="CP23" s="546" t="s">
        <v>287</v>
      </c>
      <c r="CQ23" s="546">
        <v>54559587.197193995</v>
      </c>
      <c r="CR23" s="546" t="s">
        <v>874</v>
      </c>
      <c r="CS23" s="541">
        <v>0</v>
      </c>
      <c r="CT23" s="541">
        <v>0</v>
      </c>
      <c r="CU23" s="541">
        <v>0</v>
      </c>
      <c r="CV23" s="541">
        <v>338723414.00999999</v>
      </c>
      <c r="CW23" s="541">
        <v>0</v>
      </c>
      <c r="CX23" s="541">
        <v>1436965000</v>
      </c>
      <c r="CY23" s="541">
        <v>0</v>
      </c>
      <c r="CZ23" s="541">
        <v>0</v>
      </c>
      <c r="DA23" s="546" t="s">
        <v>877</v>
      </c>
      <c r="DB23" s="546" t="s">
        <v>878</v>
      </c>
      <c r="DC23" s="546" t="s">
        <v>287</v>
      </c>
      <c r="DD23" s="541">
        <v>669872333.01999998</v>
      </c>
      <c r="DE23" s="299">
        <v>0</v>
      </c>
      <c r="DF23" s="541">
        <v>0</v>
      </c>
      <c r="DG23" s="541">
        <v>642730365.72000003</v>
      </c>
      <c r="DH23" s="541" t="s">
        <v>287</v>
      </c>
      <c r="DI23" s="451" t="s">
        <v>287</v>
      </c>
      <c r="DJ23" s="541" t="s">
        <v>287</v>
      </c>
      <c r="DK23" s="542">
        <v>1</v>
      </c>
      <c r="DL23" s="546" t="s">
        <v>287</v>
      </c>
      <c r="DM23" s="546" t="s">
        <v>287</v>
      </c>
      <c r="DN23" s="542">
        <v>1</v>
      </c>
      <c r="DO23" s="546" t="s">
        <v>287</v>
      </c>
      <c r="DP23" s="546" t="s">
        <v>287</v>
      </c>
      <c r="DQ23" s="546" t="s">
        <v>287</v>
      </c>
      <c r="DR23" s="546" t="s">
        <v>287</v>
      </c>
      <c r="DS23" s="546" t="s">
        <v>287</v>
      </c>
      <c r="DT23" s="546" t="s">
        <v>287</v>
      </c>
      <c r="DU23" s="546" t="s">
        <v>287</v>
      </c>
      <c r="DV23" s="546" t="s">
        <v>287</v>
      </c>
      <c r="DW23" s="546" t="s">
        <v>287</v>
      </c>
      <c r="DX23" s="546" t="s">
        <v>287</v>
      </c>
      <c r="DY23" s="546" t="s">
        <v>287</v>
      </c>
      <c r="DZ23" s="540">
        <v>112665573</v>
      </c>
      <c r="EA23" s="540">
        <v>68179112</v>
      </c>
      <c r="EB23" s="540">
        <v>199072699</v>
      </c>
      <c r="EC23" s="540">
        <v>136358223</v>
      </c>
      <c r="ED23" s="540">
        <v>47379490</v>
      </c>
      <c r="EE23" s="540">
        <v>360570205</v>
      </c>
      <c r="EF23" s="540">
        <v>247904632</v>
      </c>
      <c r="EG23" s="546" t="s">
        <v>839</v>
      </c>
      <c r="EH23" s="546" t="s">
        <v>287</v>
      </c>
      <c r="EI23" s="542">
        <v>0.84850000000000003</v>
      </c>
      <c r="EJ23" s="542">
        <v>5.7999999999999996E-3</v>
      </c>
      <c r="EK23" s="546" t="s">
        <v>287</v>
      </c>
      <c r="EL23" s="540">
        <v>338615057.07000005</v>
      </c>
      <c r="EM23" s="542">
        <v>1</v>
      </c>
      <c r="EN23" s="546" t="s">
        <v>287</v>
      </c>
      <c r="EO23" s="546" t="s">
        <v>287</v>
      </c>
      <c r="EP23" s="546" t="s">
        <v>287</v>
      </c>
      <c r="EQ23" s="546" t="s">
        <v>287</v>
      </c>
      <c r="ER23" s="546" t="s">
        <v>287</v>
      </c>
      <c r="ES23" s="546" t="s">
        <v>287</v>
      </c>
      <c r="ET23" s="542">
        <v>1</v>
      </c>
      <c r="EU23" s="546" t="s">
        <v>287</v>
      </c>
      <c r="EV23" s="546" t="s">
        <v>287</v>
      </c>
      <c r="EW23" s="546" t="s">
        <v>287</v>
      </c>
      <c r="EX23" s="546" t="s">
        <v>287</v>
      </c>
      <c r="EY23" s="546" t="s">
        <v>287</v>
      </c>
      <c r="EZ23" s="546" t="s">
        <v>287</v>
      </c>
      <c r="FA23" s="542">
        <v>0</v>
      </c>
      <c r="FB23" s="546" t="s">
        <v>287</v>
      </c>
      <c r="FC23" s="546" t="s">
        <v>287</v>
      </c>
      <c r="FD23" s="546" t="s">
        <v>287</v>
      </c>
      <c r="FE23" s="546" t="s">
        <v>287</v>
      </c>
      <c r="FF23" s="546" t="s">
        <v>287</v>
      </c>
      <c r="FG23" s="546" t="s">
        <v>287</v>
      </c>
      <c r="FH23" s="546" t="s">
        <v>287</v>
      </c>
      <c r="FI23" s="541" t="s">
        <v>287</v>
      </c>
      <c r="FJ23" s="541" t="s">
        <v>287</v>
      </c>
      <c r="FK23" s="542">
        <v>0.998</v>
      </c>
      <c r="FL23" s="542">
        <v>1</v>
      </c>
      <c r="FM23" s="544" t="s">
        <v>847</v>
      </c>
      <c r="FN23" s="423">
        <v>0</v>
      </c>
      <c r="FO23" s="546" t="s">
        <v>961</v>
      </c>
      <c r="FP23" s="544">
        <v>30</v>
      </c>
      <c r="FQ23" s="546" t="s">
        <v>287</v>
      </c>
      <c r="FR23" s="546" t="s">
        <v>287</v>
      </c>
      <c r="FS23" s="546" t="s">
        <v>287</v>
      </c>
      <c r="FT23" s="546" t="s">
        <v>287</v>
      </c>
      <c r="FU23" s="546" t="s">
        <v>287</v>
      </c>
      <c r="FV23" s="546" t="s">
        <v>287</v>
      </c>
      <c r="FW23" s="544">
        <v>30</v>
      </c>
      <c r="FX23" s="546" t="s">
        <v>287</v>
      </c>
      <c r="FY23" s="545" t="s">
        <v>287</v>
      </c>
      <c r="FZ23" s="545" t="s">
        <v>287</v>
      </c>
      <c r="GA23" s="542" t="s">
        <v>287</v>
      </c>
      <c r="GB23" s="542" t="s">
        <v>287</v>
      </c>
      <c r="GC23" s="542" t="s">
        <v>287</v>
      </c>
      <c r="GD23" s="542" t="s">
        <v>287</v>
      </c>
      <c r="GE23" s="542" t="s">
        <v>287</v>
      </c>
      <c r="GF23" s="542" t="s">
        <v>287</v>
      </c>
      <c r="GG23" s="542">
        <v>0.41865559326382001</v>
      </c>
      <c r="GH23" s="542">
        <v>0.51956714685358318</v>
      </c>
      <c r="GI23" s="542">
        <v>0.69501173797099891</v>
      </c>
      <c r="GJ23" s="542">
        <v>0.76719818650719385</v>
      </c>
      <c r="GK23" s="546" t="s">
        <v>287</v>
      </c>
      <c r="GL23" s="542">
        <v>0.48518654333333333</v>
      </c>
      <c r="GM23" s="542">
        <v>0.76303640533333328</v>
      </c>
      <c r="GN23" s="546" t="s">
        <v>287</v>
      </c>
      <c r="GO23" s="546" t="s">
        <v>287</v>
      </c>
      <c r="GP23" s="546" t="s">
        <v>287</v>
      </c>
      <c r="GQ23" s="546" t="s">
        <v>287</v>
      </c>
      <c r="GR23" s="546" t="s">
        <v>287</v>
      </c>
      <c r="GS23" s="546" t="s">
        <v>287</v>
      </c>
      <c r="GT23" s="542" t="s">
        <v>287</v>
      </c>
      <c r="GU23" s="542" t="s">
        <v>287</v>
      </c>
      <c r="GV23" s="542" t="s">
        <v>287</v>
      </c>
      <c r="GW23" s="542" t="s">
        <v>287</v>
      </c>
      <c r="GX23" s="542" t="s">
        <v>287</v>
      </c>
      <c r="GY23" s="542" t="s">
        <v>287</v>
      </c>
      <c r="GZ23" s="542" t="s">
        <v>287</v>
      </c>
      <c r="HA23" s="542" t="s">
        <v>287</v>
      </c>
      <c r="HB23" s="542" t="s">
        <v>287</v>
      </c>
      <c r="HC23" s="542" t="s">
        <v>287</v>
      </c>
      <c r="HD23" s="542" t="s">
        <v>287</v>
      </c>
      <c r="HE23" s="542" t="s">
        <v>287</v>
      </c>
      <c r="HF23" s="542" t="s">
        <v>287</v>
      </c>
      <c r="HG23" s="542" t="s">
        <v>287</v>
      </c>
      <c r="HH23" s="542" t="s">
        <v>287</v>
      </c>
      <c r="HI23" s="542" t="s">
        <v>287</v>
      </c>
      <c r="HJ23" s="542" t="s">
        <v>287</v>
      </c>
      <c r="HK23" s="542" t="s">
        <v>287</v>
      </c>
      <c r="HL23" s="542" t="s">
        <v>287</v>
      </c>
      <c r="HM23" s="542" t="s">
        <v>287</v>
      </c>
      <c r="HN23" s="542" t="s">
        <v>287</v>
      </c>
      <c r="HO23" s="542" t="s">
        <v>287</v>
      </c>
      <c r="HQ23" s="281"/>
      <c r="HR23" s="454"/>
    </row>
    <row r="24" spans="1:226" s="609" customFormat="1" x14ac:dyDescent="0.35">
      <c r="A24" s="586">
        <v>45291</v>
      </c>
      <c r="B24" s="587" t="s">
        <v>873</v>
      </c>
      <c r="C24" s="587" t="s">
        <v>1</v>
      </c>
      <c r="D24" s="621" t="s">
        <v>832</v>
      </c>
      <c r="E24" s="622" t="s">
        <v>287</v>
      </c>
      <c r="F24" s="622">
        <v>25000000</v>
      </c>
      <c r="G24" s="622">
        <v>60000000</v>
      </c>
      <c r="H24" s="622">
        <v>15000000</v>
      </c>
      <c r="I24" s="622">
        <v>18135453.399999999</v>
      </c>
      <c r="J24" s="622" t="s">
        <v>287</v>
      </c>
      <c r="K24" s="622" t="s">
        <v>287</v>
      </c>
      <c r="L24" s="622" t="s">
        <v>287</v>
      </c>
      <c r="M24" s="622" t="s">
        <v>287</v>
      </c>
      <c r="N24" s="622" t="s">
        <v>287</v>
      </c>
      <c r="O24" s="622" t="s">
        <v>287</v>
      </c>
      <c r="P24" s="623" t="s">
        <v>287</v>
      </c>
      <c r="Q24" s="623" t="s">
        <v>287</v>
      </c>
      <c r="R24" s="623" t="s">
        <v>287</v>
      </c>
      <c r="S24" s="623">
        <v>19450537.91</v>
      </c>
      <c r="T24" s="623" t="s">
        <v>287</v>
      </c>
      <c r="U24" s="623" t="s">
        <v>287</v>
      </c>
      <c r="V24" s="623" t="s">
        <v>287</v>
      </c>
      <c r="W24" s="623" t="s">
        <v>287</v>
      </c>
      <c r="X24" s="623" t="s">
        <v>287</v>
      </c>
      <c r="Y24" s="623" t="s">
        <v>287</v>
      </c>
      <c r="Z24" s="623" t="s">
        <v>287</v>
      </c>
      <c r="AA24" s="623" t="s">
        <v>287</v>
      </c>
      <c r="AB24" s="623" t="s">
        <v>287</v>
      </c>
      <c r="AC24" s="623" t="s">
        <v>287</v>
      </c>
      <c r="AD24" s="623">
        <v>19450537.91</v>
      </c>
      <c r="AE24" s="624" t="s">
        <v>874</v>
      </c>
      <c r="AF24" s="624" t="s">
        <v>1230</v>
      </c>
      <c r="AG24" s="623" t="s">
        <v>287</v>
      </c>
      <c r="AH24" s="623" t="s">
        <v>287</v>
      </c>
      <c r="AI24" s="624" t="s">
        <v>287</v>
      </c>
      <c r="AJ24" s="623" t="s">
        <v>287</v>
      </c>
      <c r="AK24" s="623" t="s">
        <v>287</v>
      </c>
      <c r="AL24" s="623" t="s">
        <v>287</v>
      </c>
      <c r="AM24" s="623" t="s">
        <v>287</v>
      </c>
      <c r="AN24" s="623" t="s">
        <v>287</v>
      </c>
      <c r="AO24" s="624" t="s">
        <v>287</v>
      </c>
      <c r="AP24" s="623" t="s">
        <v>287</v>
      </c>
      <c r="AQ24" s="623" t="s">
        <v>287</v>
      </c>
      <c r="AR24" s="623" t="s">
        <v>287</v>
      </c>
      <c r="AS24" s="624" t="s">
        <v>1228</v>
      </c>
      <c r="AT24" s="624" t="s">
        <v>834</v>
      </c>
      <c r="AU24" s="625">
        <v>0.99</v>
      </c>
      <c r="AV24" s="624" t="s">
        <v>835</v>
      </c>
      <c r="AW24" s="626">
        <v>240</v>
      </c>
      <c r="AX24" s="626">
        <v>0</v>
      </c>
      <c r="AY24" s="623" t="s">
        <v>287</v>
      </c>
      <c r="AZ24" s="623" t="s">
        <v>287</v>
      </c>
      <c r="BA24" s="623" t="s">
        <v>287</v>
      </c>
      <c r="BB24" s="623">
        <v>126257032.84954701</v>
      </c>
      <c r="BC24" s="623" t="s">
        <v>287</v>
      </c>
      <c r="BD24" s="623" t="s">
        <v>287</v>
      </c>
      <c r="BE24" s="623" t="s">
        <v>287</v>
      </c>
      <c r="BF24" s="623">
        <v>207974776.78999999</v>
      </c>
      <c r="BG24" s="623" t="s">
        <v>287</v>
      </c>
      <c r="BH24" s="623" t="s">
        <v>287</v>
      </c>
      <c r="BI24" s="623" t="s">
        <v>287</v>
      </c>
      <c r="BJ24" s="623" t="s">
        <v>287</v>
      </c>
      <c r="BK24" s="623" t="s">
        <v>287</v>
      </c>
      <c r="BL24" s="623">
        <v>0</v>
      </c>
      <c r="BM24" s="623" t="s">
        <v>287</v>
      </c>
      <c r="BN24" s="623" t="s">
        <v>287</v>
      </c>
      <c r="BO24" s="623" t="s">
        <v>287</v>
      </c>
      <c r="BP24" s="623">
        <v>15000000</v>
      </c>
      <c r="BQ24" s="623" t="s">
        <v>287</v>
      </c>
      <c r="BR24" s="624" t="s">
        <v>1222</v>
      </c>
      <c r="BS24" s="624" t="s">
        <v>1223</v>
      </c>
      <c r="BT24" s="627">
        <v>45026</v>
      </c>
      <c r="BU24" s="624" t="s">
        <v>875</v>
      </c>
      <c r="BV24" s="627">
        <v>42541</v>
      </c>
      <c r="BW24" s="625">
        <v>0.99</v>
      </c>
      <c r="BX24" s="627">
        <v>42541</v>
      </c>
      <c r="BY24" s="624" t="s">
        <v>1224</v>
      </c>
      <c r="BZ24" s="627">
        <v>45026</v>
      </c>
      <c r="CA24" s="624" t="s">
        <v>287</v>
      </c>
      <c r="CB24" s="624" t="s">
        <v>287</v>
      </c>
      <c r="CC24" s="624" t="s">
        <v>835</v>
      </c>
      <c r="CD24" s="627">
        <v>42541</v>
      </c>
      <c r="CE24" s="624" t="s">
        <v>1222</v>
      </c>
      <c r="CF24" s="624" t="s">
        <v>1215</v>
      </c>
      <c r="CG24" s="627">
        <v>44564</v>
      </c>
      <c r="CH24" s="624">
        <v>19</v>
      </c>
      <c r="CI24" s="624" t="s">
        <v>959</v>
      </c>
      <c r="CJ24" s="624" t="s">
        <v>960</v>
      </c>
      <c r="CK24" s="624">
        <v>5309</v>
      </c>
      <c r="CL24" s="624">
        <v>0.99644061446234544</v>
      </c>
      <c r="CM24" s="624">
        <v>5429653.7600539997</v>
      </c>
      <c r="CN24" s="624">
        <v>1096504.9762431053</v>
      </c>
      <c r="CO24" s="624" t="s">
        <v>287</v>
      </c>
      <c r="CP24" s="624" t="s">
        <v>287</v>
      </c>
      <c r="CQ24" s="624">
        <v>9325104.7294230014</v>
      </c>
      <c r="CR24" s="624" t="s">
        <v>874</v>
      </c>
      <c r="CS24" s="623">
        <v>0</v>
      </c>
      <c r="CT24" s="623">
        <v>0</v>
      </c>
      <c r="CU24" s="623">
        <v>0</v>
      </c>
      <c r="CV24" s="623">
        <v>312531215.04000002</v>
      </c>
      <c r="CW24" s="623">
        <v>0</v>
      </c>
      <c r="CX24" s="623">
        <v>1435960000</v>
      </c>
      <c r="CY24" s="623">
        <v>0</v>
      </c>
      <c r="CZ24" s="623">
        <v>0</v>
      </c>
      <c r="DA24" s="624" t="s">
        <v>877</v>
      </c>
      <c r="DB24" s="624" t="s">
        <v>878</v>
      </c>
      <c r="DC24" s="624" t="s">
        <v>287</v>
      </c>
      <c r="DD24" s="623">
        <v>376978841.926422</v>
      </c>
      <c r="DE24" s="608">
        <v>0</v>
      </c>
      <c r="DF24" s="623">
        <v>0</v>
      </c>
      <c r="DG24" s="623">
        <v>374877159.58999997</v>
      </c>
      <c r="DH24" s="623" t="s">
        <v>287</v>
      </c>
      <c r="DI24" s="626" t="s">
        <v>287</v>
      </c>
      <c r="DJ24" s="623" t="s">
        <v>287</v>
      </c>
      <c r="DK24" s="628">
        <v>1</v>
      </c>
      <c r="DL24" s="624" t="s">
        <v>287</v>
      </c>
      <c r="DM24" s="624" t="s">
        <v>287</v>
      </c>
      <c r="DN24" s="628">
        <v>1</v>
      </c>
      <c r="DO24" s="624" t="s">
        <v>287</v>
      </c>
      <c r="DP24" s="624" t="s">
        <v>287</v>
      </c>
      <c r="DQ24" s="624" t="s">
        <v>287</v>
      </c>
      <c r="DR24" s="624" t="s">
        <v>287</v>
      </c>
      <c r="DS24" s="624" t="s">
        <v>287</v>
      </c>
      <c r="DT24" s="624" t="s">
        <v>287</v>
      </c>
      <c r="DU24" s="624" t="s">
        <v>287</v>
      </c>
      <c r="DV24" s="624" t="s">
        <v>287</v>
      </c>
      <c r="DW24" s="624" t="s">
        <v>287</v>
      </c>
      <c r="DX24" s="624" t="s">
        <v>287</v>
      </c>
      <c r="DY24" s="624" t="s">
        <v>287</v>
      </c>
      <c r="DZ24" s="622">
        <v>112665573</v>
      </c>
      <c r="EA24" s="622">
        <v>68179112</v>
      </c>
      <c r="EB24" s="622">
        <v>199072699</v>
      </c>
      <c r="EC24" s="622">
        <v>136358223</v>
      </c>
      <c r="ED24" s="622">
        <v>47379490</v>
      </c>
      <c r="EE24" s="622">
        <v>360570205</v>
      </c>
      <c r="EF24" s="622">
        <v>247904632</v>
      </c>
      <c r="EG24" s="624" t="s">
        <v>839</v>
      </c>
      <c r="EH24" s="624" t="s">
        <v>287</v>
      </c>
      <c r="EI24" s="628">
        <v>0.84850000000000003</v>
      </c>
      <c r="EJ24" s="628">
        <v>5.7999999999999996E-3</v>
      </c>
      <c r="EK24" s="624" t="s">
        <v>287</v>
      </c>
      <c r="EL24" s="622">
        <v>312425314.69999993</v>
      </c>
      <c r="EM24" s="628">
        <v>1</v>
      </c>
      <c r="EN24" s="624" t="s">
        <v>287</v>
      </c>
      <c r="EO24" s="624" t="s">
        <v>287</v>
      </c>
      <c r="EP24" s="624" t="s">
        <v>287</v>
      </c>
      <c r="EQ24" s="624" t="s">
        <v>287</v>
      </c>
      <c r="ER24" s="624" t="s">
        <v>287</v>
      </c>
      <c r="ES24" s="624" t="s">
        <v>287</v>
      </c>
      <c r="ET24" s="628">
        <v>1</v>
      </c>
      <c r="EU24" s="624" t="s">
        <v>287</v>
      </c>
      <c r="EV24" s="624" t="s">
        <v>287</v>
      </c>
      <c r="EW24" s="624" t="s">
        <v>287</v>
      </c>
      <c r="EX24" s="624" t="s">
        <v>287</v>
      </c>
      <c r="EY24" s="624" t="s">
        <v>287</v>
      </c>
      <c r="EZ24" s="624" t="s">
        <v>287</v>
      </c>
      <c r="FA24" s="628">
        <v>0</v>
      </c>
      <c r="FB24" s="624" t="s">
        <v>287</v>
      </c>
      <c r="FC24" s="624" t="s">
        <v>287</v>
      </c>
      <c r="FD24" s="624" t="s">
        <v>287</v>
      </c>
      <c r="FE24" s="624" t="s">
        <v>287</v>
      </c>
      <c r="FF24" s="624" t="s">
        <v>287</v>
      </c>
      <c r="FG24" s="624" t="s">
        <v>287</v>
      </c>
      <c r="FH24" s="624" t="s">
        <v>287</v>
      </c>
      <c r="FI24" s="623" t="s">
        <v>287</v>
      </c>
      <c r="FJ24" s="623" t="s">
        <v>287</v>
      </c>
      <c r="FK24" s="628">
        <v>0.998</v>
      </c>
      <c r="FL24" s="628">
        <v>1</v>
      </c>
      <c r="FM24" s="629" t="s">
        <v>847</v>
      </c>
      <c r="FN24" s="615">
        <v>0</v>
      </c>
      <c r="FO24" s="624" t="s">
        <v>961</v>
      </c>
      <c r="FP24" s="629">
        <v>29</v>
      </c>
      <c r="FQ24" s="624" t="s">
        <v>287</v>
      </c>
      <c r="FR24" s="624" t="s">
        <v>287</v>
      </c>
      <c r="FS24" s="624" t="s">
        <v>287</v>
      </c>
      <c r="FT24" s="624" t="s">
        <v>287</v>
      </c>
      <c r="FU24" s="624" t="s">
        <v>287</v>
      </c>
      <c r="FV24" s="624" t="s">
        <v>287</v>
      </c>
      <c r="FW24" s="629">
        <v>29</v>
      </c>
      <c r="FX24" s="624" t="s">
        <v>287</v>
      </c>
      <c r="FY24" s="545" t="s">
        <v>287</v>
      </c>
      <c r="FZ24" s="545" t="s">
        <v>287</v>
      </c>
      <c r="GA24" s="628" t="s">
        <v>287</v>
      </c>
      <c r="GB24" s="628" t="s">
        <v>287</v>
      </c>
      <c r="GC24" s="628" t="s">
        <v>287</v>
      </c>
      <c r="GD24" s="628" t="s">
        <v>287</v>
      </c>
      <c r="GE24" s="628" t="s">
        <v>287</v>
      </c>
      <c r="GF24" s="628" t="s">
        <v>287</v>
      </c>
      <c r="GG24" s="628">
        <v>0.41650394905665894</v>
      </c>
      <c r="GH24" s="628">
        <v>0.50799079264975522</v>
      </c>
      <c r="GI24" s="628">
        <v>0.69582993306689089</v>
      </c>
      <c r="GJ24" s="628">
        <v>0.76738056556808487</v>
      </c>
      <c r="GK24" s="624" t="s">
        <v>287</v>
      </c>
      <c r="GL24" s="628">
        <v>0.48764989066666664</v>
      </c>
      <c r="GM24" s="628">
        <v>0.76973742533333334</v>
      </c>
      <c r="GN24" s="624" t="s">
        <v>287</v>
      </c>
      <c r="GO24" s="624" t="s">
        <v>287</v>
      </c>
      <c r="GP24" s="624" t="s">
        <v>287</v>
      </c>
      <c r="GQ24" s="624" t="s">
        <v>287</v>
      </c>
      <c r="GR24" s="624" t="s">
        <v>287</v>
      </c>
      <c r="GS24" s="624" t="s">
        <v>287</v>
      </c>
      <c r="GT24" s="628" t="s">
        <v>287</v>
      </c>
      <c r="GU24" s="628" t="s">
        <v>287</v>
      </c>
      <c r="GV24" s="628" t="s">
        <v>287</v>
      </c>
      <c r="GW24" s="628" t="s">
        <v>287</v>
      </c>
      <c r="GX24" s="628" t="s">
        <v>287</v>
      </c>
      <c r="GY24" s="628" t="s">
        <v>287</v>
      </c>
      <c r="GZ24" s="628" t="s">
        <v>287</v>
      </c>
      <c r="HA24" s="628" t="s">
        <v>287</v>
      </c>
      <c r="HB24" s="628" t="s">
        <v>287</v>
      </c>
      <c r="HC24" s="628" t="s">
        <v>287</v>
      </c>
      <c r="HD24" s="628" t="s">
        <v>287</v>
      </c>
      <c r="HE24" s="628" t="s">
        <v>287</v>
      </c>
      <c r="HF24" s="628" t="s">
        <v>287</v>
      </c>
      <c r="HG24" s="628" t="s">
        <v>287</v>
      </c>
      <c r="HH24" s="628" t="s">
        <v>287</v>
      </c>
      <c r="HI24" s="628" t="s">
        <v>287</v>
      </c>
      <c r="HJ24" s="628" t="s">
        <v>287</v>
      </c>
      <c r="HK24" s="628" t="s">
        <v>287</v>
      </c>
      <c r="HL24" s="628" t="s">
        <v>287</v>
      </c>
      <c r="HM24" s="628" t="s">
        <v>287</v>
      </c>
      <c r="HN24" s="628" t="s">
        <v>287</v>
      </c>
      <c r="HO24" s="628" t="s">
        <v>287</v>
      </c>
      <c r="HQ24" s="630"/>
      <c r="HR24" s="631"/>
    </row>
    <row r="25" spans="1:226" x14ac:dyDescent="0.35">
      <c r="HQ25" s="281"/>
      <c r="HR25" s="454"/>
    </row>
    <row r="26" spans="1:226" x14ac:dyDescent="0.35">
      <c r="HQ26" s="281"/>
      <c r="HR26" s="454"/>
    </row>
    <row r="27" spans="1:226" x14ac:dyDescent="0.35">
      <c r="HQ27" s="281"/>
      <c r="HR27" s="454"/>
    </row>
    <row r="28" spans="1:226" x14ac:dyDescent="0.35">
      <c r="HQ28" s="281"/>
      <c r="HR28" s="454"/>
    </row>
    <row r="29" spans="1:226" x14ac:dyDescent="0.35">
      <c r="HQ29" s="281"/>
      <c r="HR29" s="454"/>
    </row>
    <row r="30" spans="1:226" x14ac:dyDescent="0.35">
      <c r="HQ30" s="281"/>
      <c r="HR30" s="454"/>
    </row>
    <row r="31" spans="1:226" x14ac:dyDescent="0.35">
      <c r="HQ31" s="281"/>
      <c r="HR31" s="454"/>
    </row>
    <row r="32" spans="1:226" x14ac:dyDescent="0.35">
      <c r="HQ32" s="281"/>
      <c r="HR32" s="454"/>
    </row>
    <row r="33" spans="225:226" x14ac:dyDescent="0.35">
      <c r="HQ33" s="281"/>
      <c r="HR33" s="450"/>
    </row>
    <row r="34" spans="225:226" x14ac:dyDescent="0.35">
      <c r="HQ34" s="281"/>
      <c r="HR34" s="450"/>
    </row>
    <row r="35" spans="225:226" x14ac:dyDescent="0.35">
      <c r="HQ35" s="281"/>
      <c r="HR35" s="450"/>
    </row>
    <row r="36" spans="225:226" x14ac:dyDescent="0.35">
      <c r="HQ36" s="281"/>
      <c r="HR36" s="450"/>
    </row>
    <row r="37" spans="225:226" x14ac:dyDescent="0.35">
      <c r="HQ37" s="281"/>
      <c r="HR37" s="450"/>
    </row>
    <row r="38" spans="225:226" x14ac:dyDescent="0.35">
      <c r="HQ38" s="281"/>
      <c r="HR38" s="450"/>
    </row>
    <row r="39" spans="225:226" x14ac:dyDescent="0.35">
      <c r="HQ39" s="281"/>
      <c r="HR39" s="450"/>
    </row>
    <row r="40" spans="225:226" x14ac:dyDescent="0.35">
      <c r="HQ40" s="281"/>
      <c r="HR40" s="450"/>
    </row>
    <row r="41" spans="225:226" x14ac:dyDescent="0.35">
      <c r="HQ41" s="281"/>
      <c r="HR41" s="450"/>
    </row>
    <row r="42" spans="225:226" x14ac:dyDescent="0.35">
      <c r="HQ42" s="281"/>
      <c r="HR42" s="450"/>
    </row>
    <row r="43" spans="225:226" x14ac:dyDescent="0.35">
      <c r="HQ43" s="281"/>
      <c r="HR43" s="450"/>
    </row>
    <row r="44" spans="225:226" x14ac:dyDescent="0.35">
      <c r="HQ44" s="281"/>
      <c r="HR44" s="450"/>
    </row>
    <row r="45" spans="225:226" x14ac:dyDescent="0.35">
      <c r="HQ45" s="281"/>
      <c r="HR45" s="450"/>
    </row>
    <row r="46" spans="225:226" x14ac:dyDescent="0.35">
      <c r="HQ46" s="281"/>
      <c r="HR46" s="450"/>
    </row>
    <row r="47" spans="225:226" x14ac:dyDescent="0.35">
      <c r="HQ47" s="281"/>
      <c r="HR47" s="450"/>
    </row>
    <row r="48" spans="225:226" x14ac:dyDescent="0.35">
      <c r="HQ48" s="281"/>
      <c r="HR48" s="450"/>
    </row>
    <row r="49" spans="225:226" x14ac:dyDescent="0.35">
      <c r="HQ49" s="281"/>
      <c r="HR49" s="450"/>
    </row>
    <row r="50" spans="225:226" x14ac:dyDescent="0.35">
      <c r="HQ50" s="281"/>
      <c r="HR50" s="450"/>
    </row>
    <row r="51" spans="225:226" x14ac:dyDescent="0.35">
      <c r="HQ51" s="281"/>
      <c r="HR51" s="450"/>
    </row>
    <row r="52" spans="225:226" x14ac:dyDescent="0.35">
      <c r="HQ52" s="281"/>
      <c r="HR52" s="450"/>
    </row>
    <row r="53" spans="225:226" x14ac:dyDescent="0.35">
      <c r="HQ53" s="281"/>
      <c r="HR53" s="450"/>
    </row>
    <row r="54" spans="225:226" x14ac:dyDescent="0.35">
      <c r="HQ54" s="281"/>
      <c r="HR54" s="450"/>
    </row>
    <row r="55" spans="225:226" x14ac:dyDescent="0.35">
      <c r="HQ55" s="281"/>
      <c r="HR55" s="450"/>
    </row>
    <row r="56" spans="225:226" x14ac:dyDescent="0.35">
      <c r="HQ56" s="281"/>
      <c r="HR56" s="455"/>
    </row>
    <row r="57" spans="225:226" x14ac:dyDescent="0.35">
      <c r="HQ57" s="281"/>
      <c r="HR57" s="455"/>
    </row>
    <row r="58" spans="225:226" x14ac:dyDescent="0.35">
      <c r="HQ58" s="281"/>
      <c r="HR58" s="455"/>
    </row>
    <row r="59" spans="225:226" x14ac:dyDescent="0.35">
      <c r="HQ59" s="281"/>
      <c r="HR59" s="454"/>
    </row>
    <row r="60" spans="225:226" x14ac:dyDescent="0.35">
      <c r="HQ60" s="281"/>
      <c r="HR60" s="454"/>
    </row>
    <row r="61" spans="225:226" x14ac:dyDescent="0.35">
      <c r="HQ61" s="281"/>
      <c r="HR61" s="454"/>
    </row>
    <row r="62" spans="225:226" x14ac:dyDescent="0.35">
      <c r="HQ62" s="281"/>
      <c r="HR62" s="454"/>
    </row>
    <row r="63" spans="225:226" x14ac:dyDescent="0.35">
      <c r="HQ63" s="281"/>
      <c r="HR63" s="454"/>
    </row>
    <row r="64" spans="225:226" x14ac:dyDescent="0.35">
      <c r="HQ64" s="281"/>
      <c r="HR64" s="454"/>
    </row>
    <row r="65" spans="225:226" x14ac:dyDescent="0.35">
      <c r="HQ65" s="281"/>
      <c r="HR65" s="454"/>
    </row>
    <row r="66" spans="225:226" x14ac:dyDescent="0.35">
      <c r="HQ66" s="281"/>
      <c r="HR66" s="454"/>
    </row>
    <row r="67" spans="225:226" x14ac:dyDescent="0.35">
      <c r="HQ67" s="281"/>
      <c r="HR67" s="454"/>
    </row>
    <row r="68" spans="225:226" x14ac:dyDescent="0.35">
      <c r="HQ68" s="281"/>
      <c r="HR68" s="454"/>
    </row>
    <row r="69" spans="225:226" x14ac:dyDescent="0.35">
      <c r="HQ69" s="281"/>
      <c r="HR69" s="454"/>
    </row>
    <row r="70" spans="225:226" x14ac:dyDescent="0.35">
      <c r="HQ70" s="281"/>
      <c r="HR70" s="454"/>
    </row>
    <row r="71" spans="225:226" x14ac:dyDescent="0.35">
      <c r="HQ71" s="281"/>
      <c r="HR71" s="450"/>
    </row>
    <row r="72" spans="225:226" x14ac:dyDescent="0.35">
      <c r="HQ72" s="281"/>
      <c r="HR72" s="450"/>
    </row>
    <row r="73" spans="225:226" x14ac:dyDescent="0.35">
      <c r="HQ73" s="281"/>
      <c r="HR73" s="450"/>
    </row>
    <row r="74" spans="225:226" x14ac:dyDescent="0.35">
      <c r="HQ74" s="281"/>
      <c r="HR74" s="455"/>
    </row>
    <row r="75" spans="225:226" x14ac:dyDescent="0.35">
      <c r="HQ75" s="281"/>
      <c r="HR75" s="450"/>
    </row>
    <row r="76" spans="225:226" x14ac:dyDescent="0.35">
      <c r="HQ76" s="281"/>
      <c r="HR76" s="450"/>
    </row>
    <row r="77" spans="225:226" x14ac:dyDescent="0.35">
      <c r="HQ77" s="281"/>
      <c r="HR77" s="450"/>
    </row>
    <row r="78" spans="225:226" x14ac:dyDescent="0.35">
      <c r="HQ78" s="281"/>
      <c r="HR78" s="282"/>
    </row>
    <row r="79" spans="225:226" x14ac:dyDescent="0.35">
      <c r="HQ79" s="281"/>
      <c r="HR79" s="282"/>
    </row>
    <row r="80" spans="225:226" x14ac:dyDescent="0.35">
      <c r="HQ80" s="281"/>
      <c r="HR80" s="282"/>
    </row>
    <row r="81" spans="225:226" x14ac:dyDescent="0.35">
      <c r="HQ81" s="281"/>
      <c r="HR81" s="282"/>
    </row>
    <row r="82" spans="225:226" x14ac:dyDescent="0.35">
      <c r="HQ82" s="281"/>
      <c r="HR82" s="282"/>
    </row>
    <row r="83" spans="225:226" x14ac:dyDescent="0.35">
      <c r="HQ83" s="281"/>
      <c r="HR83" s="282"/>
    </row>
    <row r="84" spans="225:226" x14ac:dyDescent="0.35">
      <c r="HQ84" s="281"/>
      <c r="HR84" s="450"/>
    </row>
    <row r="85" spans="225:226" x14ac:dyDescent="0.35">
      <c r="HQ85" s="281"/>
      <c r="HR85" s="450"/>
    </row>
    <row r="86" spans="225:226" x14ac:dyDescent="0.35">
      <c r="HQ86" s="281"/>
      <c r="HR86" s="450"/>
    </row>
    <row r="87" spans="225:226" x14ac:dyDescent="0.35">
      <c r="HQ87" s="281"/>
      <c r="HR87" s="450"/>
    </row>
    <row r="88" spans="225:226" x14ac:dyDescent="0.35">
      <c r="HQ88" s="281"/>
      <c r="HR88" s="450"/>
    </row>
    <row r="89" spans="225:226" x14ac:dyDescent="0.35">
      <c r="HQ89" s="281"/>
      <c r="HR89" s="455"/>
    </row>
    <row r="90" spans="225:226" x14ac:dyDescent="0.35">
      <c r="HQ90" s="281"/>
      <c r="HR90" s="455"/>
    </row>
    <row r="91" spans="225:226" x14ac:dyDescent="0.35">
      <c r="HQ91" s="281"/>
      <c r="HR91" s="455"/>
    </row>
    <row r="92" spans="225:226" x14ac:dyDescent="0.35">
      <c r="HQ92" s="281"/>
      <c r="HR92" s="455"/>
    </row>
    <row r="93" spans="225:226" x14ac:dyDescent="0.35">
      <c r="HQ93" s="281"/>
      <c r="HR93" s="454"/>
    </row>
    <row r="94" spans="225:226" x14ac:dyDescent="0.35">
      <c r="HQ94" s="281"/>
      <c r="HR94" s="454"/>
    </row>
    <row r="95" spans="225:226" x14ac:dyDescent="0.35">
      <c r="HQ95" s="281"/>
      <c r="HR95" s="454"/>
    </row>
    <row r="96" spans="225:226" x14ac:dyDescent="0.35">
      <c r="HQ96" s="281"/>
      <c r="HR96" s="454"/>
    </row>
    <row r="97" spans="225:226" x14ac:dyDescent="0.35">
      <c r="HQ97" s="281"/>
      <c r="HR97" s="454"/>
    </row>
    <row r="98" spans="225:226" x14ac:dyDescent="0.35">
      <c r="HQ98" s="281"/>
      <c r="HR98" s="454"/>
    </row>
    <row r="99" spans="225:226" x14ac:dyDescent="0.35">
      <c r="HQ99" s="281"/>
      <c r="HR99" s="454"/>
    </row>
    <row r="100" spans="225:226" x14ac:dyDescent="0.35">
      <c r="HQ100" s="281"/>
      <c r="HR100" s="454"/>
    </row>
    <row r="101" spans="225:226" x14ac:dyDescent="0.35">
      <c r="HQ101" s="281"/>
      <c r="HR101" s="454"/>
    </row>
    <row r="102" spans="225:226" x14ac:dyDescent="0.35">
      <c r="HQ102" s="281"/>
      <c r="HR102" s="454"/>
    </row>
    <row r="103" spans="225:226" x14ac:dyDescent="0.35">
      <c r="HQ103" s="281"/>
      <c r="HR103" s="454"/>
    </row>
    <row r="104" spans="225:226" x14ac:dyDescent="0.35">
      <c r="HQ104" s="281"/>
      <c r="HR104" s="454"/>
    </row>
    <row r="105" spans="225:226" x14ac:dyDescent="0.35">
      <c r="HQ105" s="281"/>
      <c r="HR105" s="454"/>
    </row>
    <row r="106" spans="225:226" x14ac:dyDescent="0.35">
      <c r="HQ106" s="281"/>
      <c r="HR106" s="454"/>
    </row>
    <row r="107" spans="225:226" x14ac:dyDescent="0.35">
      <c r="HQ107" s="281"/>
      <c r="HR107" s="454"/>
    </row>
    <row r="108" spans="225:226" x14ac:dyDescent="0.35">
      <c r="HQ108" s="281"/>
      <c r="HR108" s="454"/>
    </row>
    <row r="109" spans="225:226" x14ac:dyDescent="0.35">
      <c r="HQ109" s="281"/>
      <c r="HR109" s="454"/>
    </row>
    <row r="110" spans="225:226" x14ac:dyDescent="0.35">
      <c r="HQ110" s="281"/>
      <c r="HR110" s="454"/>
    </row>
    <row r="111" spans="225:226" x14ac:dyDescent="0.35">
      <c r="HQ111" s="281"/>
      <c r="HR111" s="454"/>
    </row>
    <row r="112" spans="225:226" x14ac:dyDescent="0.35">
      <c r="HQ112" s="281"/>
      <c r="HR112" s="454"/>
    </row>
    <row r="113" spans="225:226" x14ac:dyDescent="0.35">
      <c r="HQ113" s="281"/>
      <c r="HR113" s="454"/>
    </row>
    <row r="114" spans="225:226" x14ac:dyDescent="0.35">
      <c r="HQ114" s="281"/>
      <c r="HR114" s="454"/>
    </row>
    <row r="115" spans="225:226" x14ac:dyDescent="0.35">
      <c r="HQ115" s="281"/>
      <c r="HR115" s="454"/>
    </row>
    <row r="116" spans="225:226" x14ac:dyDescent="0.35">
      <c r="HQ116" s="281"/>
      <c r="HR116" s="454"/>
    </row>
    <row r="117" spans="225:226" x14ac:dyDescent="0.35">
      <c r="HQ117" s="281"/>
      <c r="HR117" s="454"/>
    </row>
    <row r="118" spans="225:226" x14ac:dyDescent="0.35">
      <c r="HQ118" s="281"/>
      <c r="HR118" s="454"/>
    </row>
    <row r="119" spans="225:226" x14ac:dyDescent="0.35">
      <c r="HQ119" s="281"/>
      <c r="HR119" s="454"/>
    </row>
    <row r="120" spans="225:226" x14ac:dyDescent="0.35">
      <c r="HQ120" s="281"/>
      <c r="HR120" s="454"/>
    </row>
    <row r="121" spans="225:226" x14ac:dyDescent="0.35">
      <c r="HQ121" s="281"/>
      <c r="HR121" s="454"/>
    </row>
    <row r="122" spans="225:226" x14ac:dyDescent="0.35">
      <c r="HQ122" s="281"/>
      <c r="HR122" s="454"/>
    </row>
    <row r="123" spans="225:226" x14ac:dyDescent="0.35">
      <c r="HQ123" s="281"/>
      <c r="HR123" s="454"/>
    </row>
    <row r="124" spans="225:226" x14ac:dyDescent="0.35">
      <c r="HQ124" s="281"/>
      <c r="HR124" s="454"/>
    </row>
    <row r="125" spans="225:226" x14ac:dyDescent="0.35">
      <c r="HQ125" s="281"/>
      <c r="HR125" s="454"/>
    </row>
    <row r="126" spans="225:226" x14ac:dyDescent="0.35">
      <c r="HQ126" s="281"/>
      <c r="HR126" s="454"/>
    </row>
    <row r="127" spans="225:226" x14ac:dyDescent="0.35">
      <c r="HQ127" s="281"/>
      <c r="HR127" s="454"/>
    </row>
    <row r="128" spans="225:226" x14ac:dyDescent="0.35">
      <c r="HQ128" s="281"/>
      <c r="HR128" s="455"/>
    </row>
    <row r="129" spans="225:233" x14ac:dyDescent="0.35">
      <c r="HQ129" s="281"/>
      <c r="HR129" s="455"/>
    </row>
    <row r="130" spans="225:233" x14ac:dyDescent="0.35">
      <c r="HQ130" s="281"/>
      <c r="HR130" s="455"/>
    </row>
    <row r="131" spans="225:233" x14ac:dyDescent="0.35">
      <c r="HQ131" s="281"/>
      <c r="HR131" s="455"/>
    </row>
    <row r="132" spans="225:233" x14ac:dyDescent="0.35">
      <c r="HQ132" s="281"/>
      <c r="HR132" s="455"/>
    </row>
    <row r="133" spans="225:233" x14ac:dyDescent="0.35">
      <c r="HQ133" s="281"/>
      <c r="HR133" s="455"/>
    </row>
    <row r="134" spans="225:233" x14ac:dyDescent="0.35">
      <c r="HQ134" s="281"/>
      <c r="HR134" s="455"/>
    </row>
    <row r="135" spans="225:233" x14ac:dyDescent="0.35">
      <c r="HQ135" s="281"/>
      <c r="HR135" s="455"/>
    </row>
    <row r="136" spans="225:233" x14ac:dyDescent="0.35">
      <c r="HQ136" s="281"/>
      <c r="HR136" s="455"/>
    </row>
    <row r="137" spans="225:233" x14ac:dyDescent="0.35">
      <c r="HQ137" s="281"/>
      <c r="HR137" s="455"/>
    </row>
    <row r="138" spans="225:233" x14ac:dyDescent="0.35">
      <c r="HQ138" s="281"/>
      <c r="HR138" s="455"/>
    </row>
    <row r="139" spans="225:233" x14ac:dyDescent="0.35">
      <c r="HQ139" s="281"/>
      <c r="HR139" s="455"/>
    </row>
    <row r="140" spans="225:233" x14ac:dyDescent="0.35">
      <c r="HQ140" s="281"/>
      <c r="HR140" s="455"/>
    </row>
    <row r="141" spans="225:233" x14ac:dyDescent="0.35">
      <c r="HQ141" s="281"/>
      <c r="HR141" s="455"/>
    </row>
    <row r="142" spans="225:233" x14ac:dyDescent="0.35">
      <c r="HQ142" s="281"/>
      <c r="HR142" s="454"/>
      <c r="HU142" s="2"/>
      <c r="HX142" s="2"/>
      <c r="HY142" s="2"/>
    </row>
    <row r="143" spans="225:233" x14ac:dyDescent="0.35">
      <c r="HQ143" s="281"/>
      <c r="HR143" s="454"/>
      <c r="HU143" s="23"/>
      <c r="HX143" s="2"/>
      <c r="HY143" s="2"/>
    </row>
    <row r="144" spans="225:233" x14ac:dyDescent="0.35">
      <c r="HQ144" s="281"/>
      <c r="HR144" s="282"/>
      <c r="HU144" s="23"/>
      <c r="HX144" s="2"/>
      <c r="HY144" s="2"/>
    </row>
    <row r="145" spans="225:233" x14ac:dyDescent="0.35">
      <c r="HQ145" s="281"/>
      <c r="HR145" s="282"/>
      <c r="HU145" s="23"/>
      <c r="HX145" s="2"/>
      <c r="HY145" s="2"/>
    </row>
    <row r="146" spans="225:233" x14ac:dyDescent="0.35">
      <c r="HQ146" s="281"/>
      <c r="HR146" s="282"/>
      <c r="HU146" s="23"/>
      <c r="HX146" s="2"/>
      <c r="HY146" s="2"/>
    </row>
    <row r="147" spans="225:233" x14ac:dyDescent="0.35">
      <c r="HQ147" s="281"/>
      <c r="HR147" s="282"/>
      <c r="HU147" s="23"/>
      <c r="HX147" s="2"/>
      <c r="HY147" s="2"/>
    </row>
    <row r="148" spans="225:233" x14ac:dyDescent="0.35">
      <c r="HQ148" s="281"/>
      <c r="HR148" s="455"/>
      <c r="HU148" s="23"/>
      <c r="HX148" s="2"/>
      <c r="HY148" s="2"/>
    </row>
    <row r="149" spans="225:233" x14ac:dyDescent="0.35">
      <c r="HQ149" s="281"/>
      <c r="HR149" s="455"/>
      <c r="HU149" s="23"/>
      <c r="HX149" s="2"/>
      <c r="HY149" s="2"/>
    </row>
    <row r="150" spans="225:233" x14ac:dyDescent="0.35">
      <c r="HQ150" s="281"/>
      <c r="HR150" s="282"/>
    </row>
    <row r="151" spans="225:233" x14ac:dyDescent="0.35">
      <c r="HQ151" s="281"/>
      <c r="HR151" s="282"/>
    </row>
    <row r="152" spans="225:233" x14ac:dyDescent="0.35">
      <c r="HQ152" s="281"/>
      <c r="HR152" s="282"/>
    </row>
    <row r="153" spans="225:233" x14ac:dyDescent="0.35">
      <c r="HQ153" s="281"/>
      <c r="HR153" s="282"/>
    </row>
    <row r="154" spans="225:233" x14ac:dyDescent="0.35">
      <c r="HQ154" s="281"/>
      <c r="HR154" s="450"/>
    </row>
    <row r="155" spans="225:233" x14ac:dyDescent="0.35">
      <c r="HQ155" s="281"/>
      <c r="HR155" s="450"/>
    </row>
    <row r="156" spans="225:233" x14ac:dyDescent="0.35">
      <c r="HQ156" s="281"/>
      <c r="HR156" s="282"/>
      <c r="HS156" s="281"/>
    </row>
    <row r="157" spans="225:233" x14ac:dyDescent="0.35">
      <c r="HQ157" s="281"/>
      <c r="HR157" s="282"/>
      <c r="HS157" s="281"/>
    </row>
    <row r="158" spans="225:233" x14ac:dyDescent="0.35">
      <c r="HQ158" s="281"/>
      <c r="HR158" s="282"/>
      <c r="HS158" s="281"/>
    </row>
    <row r="159" spans="225:233" x14ac:dyDescent="0.35">
      <c r="HQ159" s="281"/>
      <c r="HR159" s="282"/>
      <c r="HS159" s="281"/>
    </row>
    <row r="160" spans="225:233" x14ac:dyDescent="0.35">
      <c r="HQ160" s="281"/>
      <c r="HR160" s="282"/>
    </row>
    <row r="161" spans="225:226" x14ac:dyDescent="0.35">
      <c r="HQ161" s="281"/>
      <c r="HR161" s="282"/>
    </row>
    <row r="162" spans="225:226" x14ac:dyDescent="0.35">
      <c r="HQ162" s="281"/>
      <c r="HR162" s="282"/>
    </row>
    <row r="163" spans="225:226" x14ac:dyDescent="0.35">
      <c r="HQ163" s="281"/>
      <c r="HR163" s="282"/>
    </row>
    <row r="164" spans="225:226" x14ac:dyDescent="0.35">
      <c r="HQ164" s="281"/>
      <c r="HR164" s="282"/>
    </row>
    <row r="165" spans="225:226" x14ac:dyDescent="0.35">
      <c r="HQ165" s="281"/>
      <c r="HR165" s="282"/>
    </row>
    <row r="166" spans="225:226" x14ac:dyDescent="0.35">
      <c r="HQ166" s="281"/>
      <c r="HR166" s="282"/>
    </row>
    <row r="167" spans="225:226" x14ac:dyDescent="0.35">
      <c r="HQ167" s="281"/>
      <c r="HR167" s="282"/>
    </row>
    <row r="168" spans="225:226" x14ac:dyDescent="0.35">
      <c r="HQ168" s="281"/>
      <c r="HR168" s="282"/>
    </row>
    <row r="169" spans="225:226" x14ac:dyDescent="0.35">
      <c r="HQ169" s="281"/>
      <c r="HR169" s="282"/>
    </row>
    <row r="170" spans="225:226" x14ac:dyDescent="0.35">
      <c r="HQ170" s="281"/>
      <c r="HR170" s="282"/>
    </row>
    <row r="171" spans="225:226" x14ac:dyDescent="0.35">
      <c r="HQ171" s="281"/>
      <c r="HR171" s="282"/>
    </row>
    <row r="172" spans="225:226" x14ac:dyDescent="0.35">
      <c r="HQ172" s="281"/>
      <c r="HR172" s="282"/>
    </row>
    <row r="173" spans="225:226" x14ac:dyDescent="0.35">
      <c r="HQ173" s="281"/>
      <c r="HR173" s="282"/>
    </row>
    <row r="174" spans="225:226" x14ac:dyDescent="0.35">
      <c r="HQ174" s="281"/>
      <c r="HR174" s="282"/>
    </row>
    <row r="175" spans="225:226" x14ac:dyDescent="0.35">
      <c r="HQ175" s="281"/>
      <c r="HR175" s="282"/>
    </row>
    <row r="176" spans="225:226" x14ac:dyDescent="0.35">
      <c r="HQ176" s="281"/>
      <c r="HR176" s="282"/>
    </row>
    <row r="177" spans="225:226" x14ac:dyDescent="0.35">
      <c r="HQ177" s="281"/>
      <c r="HR177" s="282"/>
    </row>
    <row r="178" spans="225:226" x14ac:dyDescent="0.35">
      <c r="HQ178" s="281"/>
      <c r="HR178" s="282"/>
    </row>
    <row r="179" spans="225:226" x14ac:dyDescent="0.35">
      <c r="HQ179" s="281"/>
      <c r="HR179" s="282"/>
    </row>
    <row r="180" spans="225:226" x14ac:dyDescent="0.35">
      <c r="HQ180" s="281"/>
      <c r="HR180" s="282"/>
    </row>
    <row r="181" spans="225:226" x14ac:dyDescent="0.35">
      <c r="HQ181" s="281"/>
      <c r="HR181" s="282"/>
    </row>
    <row r="182" spans="225:226" x14ac:dyDescent="0.35">
      <c r="HQ182" s="281"/>
      <c r="HR182" s="282"/>
    </row>
    <row r="183" spans="225:226" x14ac:dyDescent="0.35">
      <c r="HQ183" s="281"/>
      <c r="HR183" s="282"/>
    </row>
    <row r="184" spans="225:226" x14ac:dyDescent="0.35">
      <c r="HQ184" s="281"/>
      <c r="HR184" s="282"/>
    </row>
    <row r="185" spans="225:226" x14ac:dyDescent="0.35">
      <c r="HQ185" s="281"/>
      <c r="HR185" s="282"/>
    </row>
    <row r="186" spans="225:226" x14ac:dyDescent="0.35">
      <c r="HQ186" s="281"/>
      <c r="HR186" s="282"/>
    </row>
    <row r="187" spans="225:226" x14ac:dyDescent="0.35">
      <c r="HQ187" s="281"/>
      <c r="HR187" s="282"/>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0"/>
  <sheetViews>
    <sheetView zoomScaleNormal="100" workbookViewId="0">
      <pane xSplit="4" ySplit="1" topLeftCell="E2" activePane="bottomRight" state="frozen"/>
      <selection pane="topRight" activeCell="E1" sqref="E1"/>
      <selection pane="bottomLeft" activeCell="A2" sqref="A2"/>
      <selection pane="bottomRight" activeCell="C10" sqref="C10"/>
    </sheetView>
  </sheetViews>
  <sheetFormatPr defaultColWidth="90.6328125" defaultRowHeight="15" customHeight="1" x14ac:dyDescent="0.35"/>
  <cols>
    <col min="1" max="1" width="12.6328125" style="1" bestFit="1" customWidth="1"/>
    <col min="2" max="2" width="21.90625" style="2" customWidth="1"/>
    <col min="3" max="3" width="20.7265625" style="2" bestFit="1" customWidth="1"/>
    <col min="4" max="4" width="10.7265625" style="2" bestFit="1" customWidth="1"/>
    <col min="5" max="12" width="20" style="3" customWidth="1"/>
    <col min="13" max="13" width="7.6328125" style="3" customWidth="1"/>
    <col min="14" max="14" width="20" style="3" customWidth="1"/>
    <col min="15" max="15" width="11.453125" style="3" customWidth="1"/>
    <col min="16" max="16" width="27.453125" style="4" customWidth="1"/>
    <col min="17" max="17" width="14.7265625" style="5" customWidth="1"/>
    <col min="18" max="19" width="11.453125" style="5" customWidth="1"/>
    <col min="20" max="20" width="124.90625" style="4" customWidth="1"/>
    <col min="21" max="21" width="8.26953125" style="4" customWidth="1"/>
    <col min="22" max="22" width="13.90625" style="6" customWidth="1"/>
    <col min="23" max="23" width="8.26953125" style="4" customWidth="1"/>
    <col min="24" max="24" width="24.7265625" style="101" customWidth="1"/>
    <col min="25" max="25" width="11.453125" style="5" customWidth="1"/>
    <col min="26" max="26" width="8.26953125" style="4" customWidth="1"/>
    <col min="27" max="27" width="13.54296875" style="4" customWidth="1"/>
    <col min="28" max="28" width="31.08984375" style="13" customWidth="1"/>
    <col min="29" max="29" width="13.81640625" style="4" customWidth="1"/>
    <col min="30" max="30" width="31.08984375" style="13" customWidth="1"/>
    <col min="31" max="31" width="13.90625" style="6" customWidth="1"/>
    <col min="32" max="32" width="31.08984375" style="13" customWidth="1"/>
    <col min="33" max="33" width="8.26953125" style="4" customWidth="1"/>
    <col min="34" max="34" width="31.08984375" style="13" customWidth="1"/>
    <col min="35" max="35" width="8.26953125" style="4" customWidth="1"/>
    <col min="36" max="36" width="31.08984375" style="13" customWidth="1"/>
    <col min="37" max="37" width="9.26953125" style="4" customWidth="1"/>
    <col min="38" max="38" width="31.08984375" style="13" customWidth="1"/>
    <col min="39" max="40" width="9.26953125" style="4" customWidth="1"/>
    <col min="41" max="41" width="31.08984375" style="13" customWidth="1"/>
    <col min="42" max="42" width="11.453125" style="5" customWidth="1"/>
    <col min="43" max="43" width="21.7265625" style="4" customWidth="1"/>
    <col min="44" max="44" width="9.81640625" style="4" customWidth="1"/>
    <col min="45" max="45" width="11.453125" style="5" customWidth="1"/>
    <col min="46" max="46" width="15.26953125" style="6" customWidth="1"/>
    <col min="47" max="51" width="20" style="3" customWidth="1"/>
    <col min="52" max="52" width="27.90625" style="4" customWidth="1"/>
    <col min="53" max="53" width="25.54296875" style="4" customWidth="1"/>
    <col min="54" max="54" width="50.6328125" style="4" customWidth="1"/>
    <col min="55" max="55" width="20" style="3" customWidth="1"/>
    <col min="56" max="56" width="11.453125" style="5" customWidth="1"/>
    <col min="57" max="62" width="13.90625" style="6" customWidth="1"/>
    <col min="63" max="64" width="9.26953125" style="4" customWidth="1"/>
    <col min="65" max="66" width="10.81640625" style="4" customWidth="1"/>
    <col min="67" max="67" width="9.26953125" style="4" customWidth="1"/>
    <col min="68" max="68" width="18.54296875" style="6" customWidth="1"/>
    <col min="69" max="71" width="13.90625" style="6" customWidth="1"/>
    <col min="72" max="78" width="20" style="3" customWidth="1"/>
    <col min="79" max="79" width="64.08984375" style="4" customWidth="1"/>
    <col min="80" max="80" width="15.36328125" style="4" customWidth="1"/>
    <col min="81" max="82" width="15.36328125" style="6" customWidth="1"/>
    <col min="83" max="84" width="20" style="3" customWidth="1"/>
    <col min="85" max="91" width="15.36328125" style="6" customWidth="1"/>
    <col min="92" max="92" width="15.36328125" style="3" customWidth="1"/>
    <col min="93" max="97" width="15.36328125" style="6" customWidth="1"/>
    <col min="98" max="98" width="15.36328125" style="3" customWidth="1"/>
    <col min="99" max="100" width="15.36328125" style="4" customWidth="1"/>
    <col min="101" max="101" width="15.36328125" style="5" customWidth="1"/>
    <col min="102" max="102" width="15.36328125" style="6" customWidth="1"/>
    <col min="103" max="104" width="20" style="3" customWidth="1"/>
    <col min="105" max="106" width="13.90625" style="6" customWidth="1"/>
    <col min="107" max="107" width="9.26953125" style="4" customWidth="1"/>
    <col min="108" max="110" width="20.81640625" style="5" customWidth="1"/>
    <col min="111" max="111" width="13" style="5" customWidth="1"/>
    <col min="112" max="114" width="11.453125" style="5" customWidth="1"/>
    <col min="115" max="116" width="20.81640625" style="5" customWidth="1"/>
    <col min="117" max="119" width="13.90625" style="6" bestFit="1" customWidth="1"/>
    <col min="120" max="121" width="13" style="5" bestFit="1" customWidth="1"/>
    <col min="122" max="125" width="13.90625" style="6" bestFit="1" customWidth="1"/>
    <col min="126" max="161" width="10.6328125" style="2" customWidth="1"/>
    <col min="162" max="16384" width="90.6328125" style="2"/>
  </cols>
  <sheetData>
    <row r="1" spans="1:125" s="19" customFormat="1" ht="15" customHeight="1" x14ac:dyDescent="0.35">
      <c r="A1" s="596" t="s">
        <v>0</v>
      </c>
      <c r="B1" s="597" t="s">
        <v>2</v>
      </c>
      <c r="C1" s="597" t="s">
        <v>3</v>
      </c>
      <c r="D1" s="597" t="s">
        <v>4</v>
      </c>
      <c r="E1" s="598" t="s">
        <v>371</v>
      </c>
      <c r="F1" s="598" t="s">
        <v>372</v>
      </c>
      <c r="G1" s="598" t="s">
        <v>373</v>
      </c>
      <c r="H1" s="598" t="s">
        <v>374</v>
      </c>
      <c r="I1" s="598" t="s">
        <v>375</v>
      </c>
      <c r="J1" s="598" t="s">
        <v>376</v>
      </c>
      <c r="K1" s="598" t="s">
        <v>377</v>
      </c>
      <c r="L1" s="598" t="s">
        <v>378</v>
      </c>
      <c r="M1" s="598" t="s">
        <v>379</v>
      </c>
      <c r="N1" s="598" t="s">
        <v>380</v>
      </c>
      <c r="O1" s="598" t="s">
        <v>381</v>
      </c>
      <c r="P1" s="599" t="s">
        <v>382</v>
      </c>
      <c r="Q1" s="600" t="s">
        <v>383</v>
      </c>
      <c r="R1" s="600" t="s">
        <v>384</v>
      </c>
      <c r="S1" s="600" t="s">
        <v>385</v>
      </c>
      <c r="T1" s="599" t="s">
        <v>386</v>
      </c>
      <c r="U1" s="599" t="s">
        <v>387</v>
      </c>
      <c r="V1" s="601" t="s">
        <v>388</v>
      </c>
      <c r="W1" s="599" t="s">
        <v>389</v>
      </c>
      <c r="X1" s="602" t="s">
        <v>390</v>
      </c>
      <c r="Y1" s="600" t="s">
        <v>391</v>
      </c>
      <c r="Z1" s="599" t="s">
        <v>392</v>
      </c>
      <c r="AA1" s="599" t="s">
        <v>393</v>
      </c>
      <c r="AB1" s="603" t="s">
        <v>394</v>
      </c>
      <c r="AC1" s="599" t="s">
        <v>395</v>
      </c>
      <c r="AD1" s="603" t="s">
        <v>396</v>
      </c>
      <c r="AE1" s="601" t="s">
        <v>397</v>
      </c>
      <c r="AF1" s="603" t="s">
        <v>398</v>
      </c>
      <c r="AG1" s="599" t="s">
        <v>399</v>
      </c>
      <c r="AH1" s="603" t="s">
        <v>400</v>
      </c>
      <c r="AI1" s="599" t="s">
        <v>401</v>
      </c>
      <c r="AJ1" s="603" t="s">
        <v>402</v>
      </c>
      <c r="AK1" s="599" t="s">
        <v>403</v>
      </c>
      <c r="AL1" s="603" t="s">
        <v>404</v>
      </c>
      <c r="AM1" s="599" t="s">
        <v>405</v>
      </c>
      <c r="AN1" s="599" t="s">
        <v>406</v>
      </c>
      <c r="AO1" s="603" t="s">
        <v>407</v>
      </c>
      <c r="AP1" s="600" t="s">
        <v>408</v>
      </c>
      <c r="AQ1" s="599" t="s">
        <v>409</v>
      </c>
      <c r="AR1" s="599" t="s">
        <v>410</v>
      </c>
      <c r="AS1" s="600" t="s">
        <v>411</v>
      </c>
      <c r="AT1" s="601" t="s">
        <v>412</v>
      </c>
      <c r="AU1" s="598" t="s">
        <v>413</v>
      </c>
      <c r="AV1" s="598" t="s">
        <v>414</v>
      </c>
      <c r="AW1" s="598" t="s">
        <v>415</v>
      </c>
      <c r="AX1" s="598" t="s">
        <v>416</v>
      </c>
      <c r="AY1" s="598" t="s">
        <v>417</v>
      </c>
      <c r="AZ1" s="599" t="s">
        <v>418</v>
      </c>
      <c r="BA1" s="599" t="s">
        <v>419</v>
      </c>
      <c r="BB1" s="599" t="s">
        <v>420</v>
      </c>
      <c r="BC1" s="598" t="s">
        <v>421</v>
      </c>
      <c r="BD1" s="600" t="s">
        <v>422</v>
      </c>
      <c r="BE1" s="601" t="s">
        <v>423</v>
      </c>
      <c r="BF1" s="601" t="s">
        <v>424</v>
      </c>
      <c r="BG1" s="601" t="s">
        <v>425</v>
      </c>
      <c r="BH1" s="601" t="s">
        <v>426</v>
      </c>
      <c r="BI1" s="601" t="s">
        <v>427</v>
      </c>
      <c r="BJ1" s="601" t="s">
        <v>428</v>
      </c>
      <c r="BK1" s="599" t="s">
        <v>429</v>
      </c>
      <c r="BL1" s="599" t="s">
        <v>430</v>
      </c>
      <c r="BM1" s="599" t="s">
        <v>431</v>
      </c>
      <c r="BN1" s="599" t="s">
        <v>432</v>
      </c>
      <c r="BO1" s="599" t="s">
        <v>433</v>
      </c>
      <c r="BP1" s="601" t="s">
        <v>434</v>
      </c>
      <c r="BQ1" s="601" t="s">
        <v>435</v>
      </c>
      <c r="BR1" s="601" t="s">
        <v>436</v>
      </c>
      <c r="BS1" s="601" t="s">
        <v>437</v>
      </c>
      <c r="BT1" s="598" t="s">
        <v>438</v>
      </c>
      <c r="BU1" s="598" t="s">
        <v>439</v>
      </c>
      <c r="BV1" s="598" t="s">
        <v>440</v>
      </c>
      <c r="BW1" s="598" t="s">
        <v>441</v>
      </c>
      <c r="BX1" s="598" t="s">
        <v>442</v>
      </c>
      <c r="BY1" s="598" t="s">
        <v>443</v>
      </c>
      <c r="BZ1" s="598" t="s">
        <v>444</v>
      </c>
      <c r="CA1" s="599" t="s">
        <v>445</v>
      </c>
      <c r="CB1" s="599" t="s">
        <v>446</v>
      </c>
      <c r="CC1" s="601" t="s">
        <v>447</v>
      </c>
      <c r="CD1" s="601" t="s">
        <v>448</v>
      </c>
      <c r="CE1" s="598" t="s">
        <v>449</v>
      </c>
      <c r="CF1" s="598" t="s">
        <v>450</v>
      </c>
      <c r="CG1" s="601" t="s">
        <v>451</v>
      </c>
      <c r="CH1" s="601" t="s">
        <v>452</v>
      </c>
      <c r="CI1" s="601" t="s">
        <v>453</v>
      </c>
      <c r="CJ1" s="601" t="s">
        <v>454</v>
      </c>
      <c r="CK1" s="601" t="s">
        <v>455</v>
      </c>
      <c r="CL1" s="601" t="s">
        <v>456</v>
      </c>
      <c r="CM1" s="601" t="s">
        <v>457</v>
      </c>
      <c r="CN1" s="598" t="s">
        <v>458</v>
      </c>
      <c r="CO1" s="601" t="s">
        <v>459</v>
      </c>
      <c r="CP1" s="601" t="s">
        <v>460</v>
      </c>
      <c r="CQ1" s="601" t="s">
        <v>461</v>
      </c>
      <c r="CR1" s="601" t="s">
        <v>462</v>
      </c>
      <c r="CS1" s="601" t="s">
        <v>463</v>
      </c>
      <c r="CT1" s="598" t="s">
        <v>464</v>
      </c>
      <c r="CU1" s="599" t="s">
        <v>465</v>
      </c>
      <c r="CV1" s="599" t="s">
        <v>466</v>
      </c>
      <c r="CW1" s="600" t="s">
        <v>467</v>
      </c>
      <c r="CX1" s="601" t="s">
        <v>468</v>
      </c>
      <c r="CY1" s="598" t="s">
        <v>469</v>
      </c>
      <c r="CZ1" s="598" t="s">
        <v>470</v>
      </c>
      <c r="DA1" s="601" t="s">
        <v>471</v>
      </c>
      <c r="DB1" s="601" t="s">
        <v>472</v>
      </c>
      <c r="DC1" s="599" t="s">
        <v>473</v>
      </c>
      <c r="DD1" s="600" t="s">
        <v>474</v>
      </c>
      <c r="DE1" s="600" t="s">
        <v>475</v>
      </c>
      <c r="DF1" s="600" t="s">
        <v>476</v>
      </c>
      <c r="DG1" s="600" t="s">
        <v>477</v>
      </c>
      <c r="DH1" s="600" t="s">
        <v>478</v>
      </c>
      <c r="DI1" s="600" t="s">
        <v>479</v>
      </c>
      <c r="DJ1" s="600" t="s">
        <v>480</v>
      </c>
      <c r="DK1" s="600" t="s">
        <v>481</v>
      </c>
      <c r="DL1" s="600" t="s">
        <v>482</v>
      </c>
      <c r="DM1" s="601" t="s">
        <v>483</v>
      </c>
      <c r="DN1" s="601" t="s">
        <v>484</v>
      </c>
      <c r="DO1" s="601" t="s">
        <v>485</v>
      </c>
      <c r="DP1" s="600" t="s">
        <v>486</v>
      </c>
      <c r="DQ1" s="600" t="s">
        <v>487</v>
      </c>
      <c r="DR1" s="601" t="s">
        <v>488</v>
      </c>
      <c r="DS1" s="601" t="s">
        <v>489</v>
      </c>
      <c r="DT1" s="601" t="s">
        <v>490</v>
      </c>
      <c r="DU1" s="601" t="s">
        <v>491</v>
      </c>
    </row>
    <row r="2" spans="1:125" s="17" customFormat="1" ht="15" customHeight="1" x14ac:dyDescent="0.35">
      <c r="A2" s="586">
        <v>43646</v>
      </c>
      <c r="B2" s="587" t="s">
        <v>295</v>
      </c>
      <c r="C2" s="587" t="s">
        <v>873</v>
      </c>
      <c r="D2" s="587" t="s">
        <v>832</v>
      </c>
      <c r="E2" s="604" t="s">
        <v>287</v>
      </c>
      <c r="F2" s="444">
        <v>25000000</v>
      </c>
      <c r="G2" s="444">
        <v>60000000</v>
      </c>
      <c r="H2" s="444">
        <v>15000000</v>
      </c>
      <c r="I2" s="444">
        <v>18269731.420000002</v>
      </c>
      <c r="J2" s="588" t="s">
        <v>287</v>
      </c>
      <c r="K2" s="588" t="s">
        <v>287</v>
      </c>
      <c r="L2" s="588" t="s">
        <v>287</v>
      </c>
      <c r="M2" s="589" t="s">
        <v>287</v>
      </c>
      <c r="N2" s="588" t="s">
        <v>287</v>
      </c>
      <c r="O2" s="590" t="s">
        <v>287</v>
      </c>
      <c r="P2" s="589" t="s">
        <v>874</v>
      </c>
      <c r="Q2" s="589" t="s">
        <v>1229</v>
      </c>
      <c r="R2" s="590" t="s">
        <v>287</v>
      </c>
      <c r="S2" s="590" t="s">
        <v>287</v>
      </c>
      <c r="T2" s="589" t="s">
        <v>833</v>
      </c>
      <c r="U2" s="589" t="s">
        <v>834</v>
      </c>
      <c r="V2" s="592">
        <v>0.99</v>
      </c>
      <c r="W2" s="589" t="s">
        <v>835</v>
      </c>
      <c r="X2" s="605" t="s">
        <v>836</v>
      </c>
      <c r="Y2" s="590">
        <v>0</v>
      </c>
      <c r="Z2" s="589" t="s">
        <v>287</v>
      </c>
      <c r="AA2" s="589" t="s">
        <v>837</v>
      </c>
      <c r="AB2" s="593">
        <v>42541</v>
      </c>
      <c r="AC2" s="589" t="s">
        <v>875</v>
      </c>
      <c r="AD2" s="593">
        <v>42541</v>
      </c>
      <c r="AE2" s="592">
        <v>0.99</v>
      </c>
      <c r="AF2" s="593">
        <v>42541</v>
      </c>
      <c r="AG2" s="589" t="s">
        <v>876</v>
      </c>
      <c r="AH2" s="593">
        <v>42541</v>
      </c>
      <c r="AI2" s="589" t="s">
        <v>287</v>
      </c>
      <c r="AJ2" s="593" t="s">
        <v>287</v>
      </c>
      <c r="AK2" s="589" t="s">
        <v>835</v>
      </c>
      <c r="AL2" s="593">
        <v>42541</v>
      </c>
      <c r="AM2" s="589" t="s">
        <v>287</v>
      </c>
      <c r="AN2" s="589" t="s">
        <v>300</v>
      </c>
      <c r="AO2" s="593">
        <v>42541</v>
      </c>
      <c r="AP2" s="590" t="s">
        <v>287</v>
      </c>
      <c r="AQ2" s="590" t="s">
        <v>959</v>
      </c>
      <c r="AR2" s="589" t="s">
        <v>838</v>
      </c>
      <c r="AS2" s="590" t="s">
        <v>287</v>
      </c>
      <c r="AT2" s="594" t="s">
        <v>287</v>
      </c>
      <c r="AU2" s="588" t="s">
        <v>287</v>
      </c>
      <c r="AV2" s="588" t="s">
        <v>287</v>
      </c>
      <c r="AW2" s="588">
        <v>6526645.1888333354</v>
      </c>
      <c r="AX2" s="588">
        <v>26031454.909999996</v>
      </c>
      <c r="AY2" s="588">
        <v>23798190.829224002</v>
      </c>
      <c r="AZ2" s="589" t="s">
        <v>874</v>
      </c>
      <c r="BA2" s="589" t="s">
        <v>877</v>
      </c>
      <c r="BB2" s="589" t="s">
        <v>878</v>
      </c>
      <c r="BC2" s="588" t="s">
        <v>287</v>
      </c>
      <c r="BD2" s="590" t="s">
        <v>287</v>
      </c>
      <c r="BE2" s="594" t="s">
        <v>287</v>
      </c>
      <c r="BF2" s="594" t="s">
        <v>287</v>
      </c>
      <c r="BG2" s="594" t="s">
        <v>287</v>
      </c>
      <c r="BH2" s="594" t="s">
        <v>287</v>
      </c>
      <c r="BI2" s="594" t="s">
        <v>287</v>
      </c>
      <c r="BJ2" s="594" t="s">
        <v>287</v>
      </c>
      <c r="BK2" s="589" t="s">
        <v>287</v>
      </c>
      <c r="BL2" s="589" t="s">
        <v>287</v>
      </c>
      <c r="BM2" s="589" t="s">
        <v>287</v>
      </c>
      <c r="BN2" s="589" t="s">
        <v>287</v>
      </c>
      <c r="BO2" s="589" t="s">
        <v>287</v>
      </c>
      <c r="BP2" s="592" t="s">
        <v>287</v>
      </c>
      <c r="BQ2" s="592" t="s">
        <v>287</v>
      </c>
      <c r="BR2" s="592" t="s">
        <v>287</v>
      </c>
      <c r="BS2" s="592" t="s">
        <v>287</v>
      </c>
      <c r="BT2" s="444">
        <v>119474099</v>
      </c>
      <c r="BU2" s="444">
        <v>65567023</v>
      </c>
      <c r="BV2" s="444">
        <v>200671797</v>
      </c>
      <c r="BW2" s="444">
        <v>131134045</v>
      </c>
      <c r="BX2" s="444">
        <v>52840969</v>
      </c>
      <c r="BY2" s="444">
        <v>280178710</v>
      </c>
      <c r="BZ2" s="444">
        <v>160704611</v>
      </c>
      <c r="CA2" s="589" t="s">
        <v>839</v>
      </c>
      <c r="CB2" s="589" t="s">
        <v>287</v>
      </c>
      <c r="CC2" s="592">
        <v>0.8538</v>
      </c>
      <c r="CD2" s="592">
        <v>3.7000000000000002E-3</v>
      </c>
      <c r="CE2" s="444" t="s">
        <v>287</v>
      </c>
      <c r="CF2" s="444">
        <v>236097205</v>
      </c>
      <c r="CG2" s="592">
        <v>1</v>
      </c>
      <c r="CH2" s="592" t="s">
        <v>287</v>
      </c>
      <c r="CI2" s="592" t="s">
        <v>287</v>
      </c>
      <c r="CJ2" s="592" t="s">
        <v>287</v>
      </c>
      <c r="CK2" s="592" t="s">
        <v>287</v>
      </c>
      <c r="CL2" s="592" t="s">
        <v>287</v>
      </c>
      <c r="CM2" s="592" t="s">
        <v>287</v>
      </c>
      <c r="CN2" s="606" t="s">
        <v>287</v>
      </c>
      <c r="CO2" s="594" t="s">
        <v>287</v>
      </c>
      <c r="CP2" s="594" t="s">
        <v>287</v>
      </c>
      <c r="CQ2" s="594" t="s">
        <v>287</v>
      </c>
      <c r="CR2" s="594" t="s">
        <v>287</v>
      </c>
      <c r="CS2" s="594" t="s">
        <v>287</v>
      </c>
      <c r="CT2" s="606" t="s">
        <v>287</v>
      </c>
      <c r="CU2" s="589" t="s">
        <v>287</v>
      </c>
      <c r="CV2" s="589" t="s">
        <v>287</v>
      </c>
      <c r="CW2" s="590" t="s">
        <v>287</v>
      </c>
      <c r="CX2" s="594" t="s">
        <v>287</v>
      </c>
      <c r="CY2" s="588" t="s">
        <v>287</v>
      </c>
      <c r="CZ2" s="588" t="s">
        <v>287</v>
      </c>
      <c r="DA2" s="592">
        <v>0.99439999999999995</v>
      </c>
      <c r="DB2" s="592">
        <v>0.99980000000000002</v>
      </c>
      <c r="DC2" s="589" t="s">
        <v>961</v>
      </c>
      <c r="DD2" s="445">
        <v>30</v>
      </c>
      <c r="DE2" s="445">
        <v>9</v>
      </c>
      <c r="DF2" s="445" t="s">
        <v>287</v>
      </c>
      <c r="DG2" s="445" t="s">
        <v>287</v>
      </c>
      <c r="DH2" s="445">
        <v>30</v>
      </c>
      <c r="DI2" s="445">
        <v>8</v>
      </c>
      <c r="DJ2" s="445">
        <v>1</v>
      </c>
      <c r="DK2" s="445">
        <v>23</v>
      </c>
      <c r="DL2" s="445">
        <v>7</v>
      </c>
      <c r="DM2" s="446" t="s">
        <v>287</v>
      </c>
      <c r="DN2" s="446">
        <v>0.45019999999999999</v>
      </c>
      <c r="DO2" s="446">
        <v>0.67459999999999998</v>
      </c>
      <c r="DP2" s="605" t="s">
        <v>287</v>
      </c>
      <c r="DQ2" s="605" t="s">
        <v>287</v>
      </c>
      <c r="DR2" s="605" t="s">
        <v>287</v>
      </c>
      <c r="DS2" s="605" t="s">
        <v>287</v>
      </c>
      <c r="DT2" s="605" t="s">
        <v>287</v>
      </c>
      <c r="DU2" s="605" t="s">
        <v>287</v>
      </c>
    </row>
    <row r="3" spans="1:125" s="17" customFormat="1" ht="15" customHeight="1" x14ac:dyDescent="0.35">
      <c r="A3" s="586">
        <v>43738</v>
      </c>
      <c r="B3" s="587" t="s">
        <v>295</v>
      </c>
      <c r="C3" s="587" t="s">
        <v>873</v>
      </c>
      <c r="D3" s="587" t="s">
        <v>832</v>
      </c>
      <c r="E3" s="604" t="s">
        <v>287</v>
      </c>
      <c r="F3" s="444">
        <v>25000000</v>
      </c>
      <c r="G3" s="444">
        <v>60000000</v>
      </c>
      <c r="H3" s="444">
        <v>15000000</v>
      </c>
      <c r="I3" s="444">
        <v>18479120.629999999</v>
      </c>
      <c r="J3" s="588" t="s">
        <v>287</v>
      </c>
      <c r="K3" s="588" t="s">
        <v>287</v>
      </c>
      <c r="L3" s="588" t="s">
        <v>287</v>
      </c>
      <c r="M3" s="589" t="s">
        <v>287</v>
      </c>
      <c r="N3" s="588" t="s">
        <v>287</v>
      </c>
      <c r="O3" s="590" t="s">
        <v>287</v>
      </c>
      <c r="P3" s="589" t="s">
        <v>874</v>
      </c>
      <c r="Q3" s="589" t="s">
        <v>1229</v>
      </c>
      <c r="R3" s="590" t="s">
        <v>287</v>
      </c>
      <c r="S3" s="590" t="s">
        <v>287</v>
      </c>
      <c r="T3" s="589" t="s">
        <v>833</v>
      </c>
      <c r="U3" s="589" t="s">
        <v>834</v>
      </c>
      <c r="V3" s="592">
        <v>0.99</v>
      </c>
      <c r="W3" s="589" t="s">
        <v>835</v>
      </c>
      <c r="X3" s="605" t="s">
        <v>836</v>
      </c>
      <c r="Y3" s="590">
        <v>0</v>
      </c>
      <c r="Z3" s="589" t="s">
        <v>287</v>
      </c>
      <c r="AA3" s="589" t="s">
        <v>837</v>
      </c>
      <c r="AB3" s="593">
        <v>42541</v>
      </c>
      <c r="AC3" s="589" t="s">
        <v>875</v>
      </c>
      <c r="AD3" s="593">
        <v>42541</v>
      </c>
      <c r="AE3" s="592">
        <v>0.99</v>
      </c>
      <c r="AF3" s="593">
        <v>42541</v>
      </c>
      <c r="AG3" s="589" t="s">
        <v>876</v>
      </c>
      <c r="AH3" s="593">
        <v>42541</v>
      </c>
      <c r="AI3" s="589" t="s">
        <v>287</v>
      </c>
      <c r="AJ3" s="593" t="s">
        <v>287</v>
      </c>
      <c r="AK3" s="589" t="s">
        <v>835</v>
      </c>
      <c r="AL3" s="593">
        <v>42541</v>
      </c>
      <c r="AM3" s="589" t="s">
        <v>287</v>
      </c>
      <c r="AN3" s="589" t="s">
        <v>300</v>
      </c>
      <c r="AO3" s="593">
        <v>42541</v>
      </c>
      <c r="AP3" s="590" t="s">
        <v>287</v>
      </c>
      <c r="AQ3" s="590" t="s">
        <v>959</v>
      </c>
      <c r="AR3" s="589" t="s">
        <v>838</v>
      </c>
      <c r="AS3" s="590" t="s">
        <v>287</v>
      </c>
      <c r="AT3" s="594" t="s">
        <v>287</v>
      </c>
      <c r="AU3" s="588" t="s">
        <v>287</v>
      </c>
      <c r="AV3" s="588" t="s">
        <v>287</v>
      </c>
      <c r="AW3" s="588">
        <v>4620798.8629999999</v>
      </c>
      <c r="AX3" s="588">
        <v>10943233.65</v>
      </c>
      <c r="AY3" s="588">
        <v>4434027.4701119997</v>
      </c>
      <c r="AZ3" s="589" t="s">
        <v>874</v>
      </c>
      <c r="BA3" s="589" t="s">
        <v>877</v>
      </c>
      <c r="BB3" s="589" t="s">
        <v>878</v>
      </c>
      <c r="BC3" s="588" t="s">
        <v>287</v>
      </c>
      <c r="BD3" s="590" t="s">
        <v>287</v>
      </c>
      <c r="BE3" s="594" t="s">
        <v>287</v>
      </c>
      <c r="BF3" s="594" t="s">
        <v>287</v>
      </c>
      <c r="BG3" s="594" t="s">
        <v>287</v>
      </c>
      <c r="BH3" s="594" t="s">
        <v>287</v>
      </c>
      <c r="BI3" s="594" t="s">
        <v>287</v>
      </c>
      <c r="BJ3" s="594" t="s">
        <v>287</v>
      </c>
      <c r="BK3" s="589" t="s">
        <v>287</v>
      </c>
      <c r="BL3" s="589" t="s">
        <v>287</v>
      </c>
      <c r="BM3" s="589" t="s">
        <v>287</v>
      </c>
      <c r="BN3" s="589" t="s">
        <v>287</v>
      </c>
      <c r="BO3" s="589" t="s">
        <v>287</v>
      </c>
      <c r="BP3" s="592" t="s">
        <v>287</v>
      </c>
      <c r="BQ3" s="592" t="s">
        <v>287</v>
      </c>
      <c r="BR3" s="592" t="s">
        <v>287</v>
      </c>
      <c r="BS3" s="592" t="s">
        <v>287</v>
      </c>
      <c r="BT3" s="444">
        <v>119474099</v>
      </c>
      <c r="BU3" s="444">
        <v>65567023</v>
      </c>
      <c r="BV3" s="444">
        <v>200671797</v>
      </c>
      <c r="BW3" s="444">
        <v>131134045</v>
      </c>
      <c r="BX3" s="444">
        <v>52840969</v>
      </c>
      <c r="BY3" s="444">
        <v>280178710</v>
      </c>
      <c r="BZ3" s="444">
        <v>160704611</v>
      </c>
      <c r="CA3" s="589" t="s">
        <v>839</v>
      </c>
      <c r="CB3" s="589" t="s">
        <v>287</v>
      </c>
      <c r="CC3" s="592">
        <v>0.8538</v>
      </c>
      <c r="CD3" s="592">
        <v>3.7000000000000002E-3</v>
      </c>
      <c r="CE3" s="444" t="s">
        <v>287</v>
      </c>
      <c r="CF3" s="444">
        <v>224808787</v>
      </c>
      <c r="CG3" s="592">
        <v>1</v>
      </c>
      <c r="CH3" s="592" t="s">
        <v>287</v>
      </c>
      <c r="CI3" s="592" t="s">
        <v>287</v>
      </c>
      <c r="CJ3" s="592" t="s">
        <v>287</v>
      </c>
      <c r="CK3" s="592" t="s">
        <v>287</v>
      </c>
      <c r="CL3" s="592" t="s">
        <v>287</v>
      </c>
      <c r="CM3" s="592" t="s">
        <v>287</v>
      </c>
      <c r="CN3" s="606" t="s">
        <v>287</v>
      </c>
      <c r="CO3" s="594" t="s">
        <v>287</v>
      </c>
      <c r="CP3" s="594" t="s">
        <v>287</v>
      </c>
      <c r="CQ3" s="594" t="s">
        <v>287</v>
      </c>
      <c r="CR3" s="594" t="s">
        <v>287</v>
      </c>
      <c r="CS3" s="594" t="s">
        <v>287</v>
      </c>
      <c r="CT3" s="606" t="s">
        <v>287</v>
      </c>
      <c r="CU3" s="589" t="s">
        <v>287</v>
      </c>
      <c r="CV3" s="589" t="s">
        <v>287</v>
      </c>
      <c r="CW3" s="590" t="s">
        <v>287</v>
      </c>
      <c r="CX3" s="594" t="s">
        <v>287</v>
      </c>
      <c r="CY3" s="588" t="s">
        <v>287</v>
      </c>
      <c r="CZ3" s="588" t="s">
        <v>287</v>
      </c>
      <c r="DA3" s="592">
        <v>0.99440000000000006</v>
      </c>
      <c r="DB3" s="592">
        <v>0.99982000000000004</v>
      </c>
      <c r="DC3" s="589" t="s">
        <v>961</v>
      </c>
      <c r="DD3" s="445">
        <v>29</v>
      </c>
      <c r="DE3" s="445">
        <v>9</v>
      </c>
      <c r="DF3" s="445" t="s">
        <v>287</v>
      </c>
      <c r="DG3" s="445" t="s">
        <v>287</v>
      </c>
      <c r="DH3" s="445">
        <v>29</v>
      </c>
      <c r="DI3" s="445">
        <v>8</v>
      </c>
      <c r="DJ3" s="445">
        <v>1</v>
      </c>
      <c r="DK3" s="445">
        <v>22</v>
      </c>
      <c r="DL3" s="445">
        <v>7</v>
      </c>
      <c r="DM3" s="446" t="s">
        <v>287</v>
      </c>
      <c r="DN3" s="446">
        <v>0.46229999999999999</v>
      </c>
      <c r="DO3" s="446">
        <v>0.65090000000000003</v>
      </c>
      <c r="DP3" s="605" t="s">
        <v>287</v>
      </c>
      <c r="DQ3" s="605" t="s">
        <v>287</v>
      </c>
      <c r="DR3" s="605" t="s">
        <v>287</v>
      </c>
      <c r="DS3" s="605" t="s">
        <v>287</v>
      </c>
      <c r="DT3" s="605" t="s">
        <v>287</v>
      </c>
      <c r="DU3" s="605" t="s">
        <v>287</v>
      </c>
    </row>
    <row r="4" spans="1:125" s="17" customFormat="1" ht="15" customHeight="1" x14ac:dyDescent="0.35">
      <c r="A4" s="586">
        <v>43830</v>
      </c>
      <c r="B4" s="587" t="s">
        <v>295</v>
      </c>
      <c r="C4" s="587" t="s">
        <v>873</v>
      </c>
      <c r="D4" s="587" t="s">
        <v>832</v>
      </c>
      <c r="E4" s="604" t="s">
        <v>287</v>
      </c>
      <c r="F4" s="444">
        <v>25000000</v>
      </c>
      <c r="G4" s="444">
        <v>60000000</v>
      </c>
      <c r="H4" s="444">
        <v>15000000</v>
      </c>
      <c r="I4" s="444">
        <v>18251202.32</v>
      </c>
      <c r="J4" s="588" t="s">
        <v>287</v>
      </c>
      <c r="K4" s="588" t="s">
        <v>287</v>
      </c>
      <c r="L4" s="588" t="s">
        <v>287</v>
      </c>
      <c r="M4" s="589" t="s">
        <v>287</v>
      </c>
      <c r="N4" s="588" t="s">
        <v>287</v>
      </c>
      <c r="O4" s="590" t="s">
        <v>287</v>
      </c>
      <c r="P4" s="589" t="s">
        <v>874</v>
      </c>
      <c r="Q4" s="589" t="s">
        <v>1229</v>
      </c>
      <c r="R4" s="590" t="s">
        <v>287</v>
      </c>
      <c r="S4" s="590" t="s">
        <v>287</v>
      </c>
      <c r="T4" s="589" t="s">
        <v>840</v>
      </c>
      <c r="U4" s="589" t="s">
        <v>834</v>
      </c>
      <c r="V4" s="592">
        <v>0.99</v>
      </c>
      <c r="W4" s="589" t="s">
        <v>835</v>
      </c>
      <c r="X4" s="605" t="s">
        <v>836</v>
      </c>
      <c r="Y4" s="590">
        <v>0</v>
      </c>
      <c r="Z4" s="589" t="s">
        <v>287</v>
      </c>
      <c r="AA4" s="589" t="s">
        <v>837</v>
      </c>
      <c r="AB4" s="593">
        <v>42541</v>
      </c>
      <c r="AC4" s="589" t="s">
        <v>875</v>
      </c>
      <c r="AD4" s="593">
        <v>42541</v>
      </c>
      <c r="AE4" s="592">
        <v>0.99</v>
      </c>
      <c r="AF4" s="593">
        <v>42541</v>
      </c>
      <c r="AG4" s="589" t="s">
        <v>876</v>
      </c>
      <c r="AH4" s="593">
        <v>42541</v>
      </c>
      <c r="AI4" s="589" t="s">
        <v>287</v>
      </c>
      <c r="AJ4" s="593" t="s">
        <v>287</v>
      </c>
      <c r="AK4" s="589" t="s">
        <v>835</v>
      </c>
      <c r="AL4" s="593">
        <v>42541</v>
      </c>
      <c r="AM4" s="589" t="s">
        <v>287</v>
      </c>
      <c r="AN4" s="589" t="s">
        <v>300</v>
      </c>
      <c r="AO4" s="593">
        <v>42541</v>
      </c>
      <c r="AP4" s="590" t="s">
        <v>287</v>
      </c>
      <c r="AQ4" s="590" t="s">
        <v>959</v>
      </c>
      <c r="AR4" s="589" t="s">
        <v>838</v>
      </c>
      <c r="AS4" s="590" t="s">
        <v>287</v>
      </c>
      <c r="AT4" s="594" t="s">
        <v>287</v>
      </c>
      <c r="AU4" s="588" t="s">
        <v>287</v>
      </c>
      <c r="AV4" s="588" t="s">
        <v>287</v>
      </c>
      <c r="AW4" s="588">
        <v>4145271.2245161287</v>
      </c>
      <c r="AX4" s="588">
        <v>8496379.3500000015</v>
      </c>
      <c r="AY4" s="588">
        <v>22610381.932112001</v>
      </c>
      <c r="AZ4" s="589" t="s">
        <v>874</v>
      </c>
      <c r="BA4" s="589" t="s">
        <v>877</v>
      </c>
      <c r="BB4" s="589" t="s">
        <v>878</v>
      </c>
      <c r="BC4" s="588" t="s">
        <v>287</v>
      </c>
      <c r="BD4" s="590" t="s">
        <v>287</v>
      </c>
      <c r="BE4" s="594" t="s">
        <v>287</v>
      </c>
      <c r="BF4" s="594" t="s">
        <v>287</v>
      </c>
      <c r="BG4" s="594" t="s">
        <v>287</v>
      </c>
      <c r="BH4" s="594" t="s">
        <v>287</v>
      </c>
      <c r="BI4" s="594" t="s">
        <v>287</v>
      </c>
      <c r="BJ4" s="594" t="s">
        <v>287</v>
      </c>
      <c r="BK4" s="589" t="s">
        <v>287</v>
      </c>
      <c r="BL4" s="589" t="s">
        <v>287</v>
      </c>
      <c r="BM4" s="589" t="s">
        <v>287</v>
      </c>
      <c r="BN4" s="589" t="s">
        <v>287</v>
      </c>
      <c r="BO4" s="589" t="s">
        <v>287</v>
      </c>
      <c r="BP4" s="592" t="s">
        <v>287</v>
      </c>
      <c r="BQ4" s="592" t="s">
        <v>287</v>
      </c>
      <c r="BR4" s="592" t="s">
        <v>287</v>
      </c>
      <c r="BS4" s="592" t="s">
        <v>287</v>
      </c>
      <c r="BT4" s="444">
        <v>119474099</v>
      </c>
      <c r="BU4" s="444">
        <v>65567023</v>
      </c>
      <c r="BV4" s="444">
        <v>200671797</v>
      </c>
      <c r="BW4" s="444">
        <v>131134045</v>
      </c>
      <c r="BX4" s="444">
        <v>52840969</v>
      </c>
      <c r="BY4" s="444">
        <v>280178710</v>
      </c>
      <c r="BZ4" s="444">
        <v>160704611</v>
      </c>
      <c r="CA4" s="589" t="s">
        <v>839</v>
      </c>
      <c r="CB4" s="589" t="s">
        <v>287</v>
      </c>
      <c r="CC4" s="592">
        <v>0.8538</v>
      </c>
      <c r="CD4" s="592">
        <v>3.7000000000000002E-3</v>
      </c>
      <c r="CE4" s="444" t="s">
        <v>287</v>
      </c>
      <c r="CF4" s="444">
        <v>221571610.11000001</v>
      </c>
      <c r="CG4" s="592">
        <v>1</v>
      </c>
      <c r="CH4" s="592" t="s">
        <v>287</v>
      </c>
      <c r="CI4" s="592" t="s">
        <v>287</v>
      </c>
      <c r="CJ4" s="592" t="s">
        <v>287</v>
      </c>
      <c r="CK4" s="592" t="s">
        <v>287</v>
      </c>
      <c r="CL4" s="592" t="s">
        <v>287</v>
      </c>
      <c r="CM4" s="592" t="s">
        <v>287</v>
      </c>
      <c r="CN4" s="606" t="s">
        <v>287</v>
      </c>
      <c r="CO4" s="594" t="s">
        <v>287</v>
      </c>
      <c r="CP4" s="594" t="s">
        <v>287</v>
      </c>
      <c r="CQ4" s="594" t="s">
        <v>287</v>
      </c>
      <c r="CR4" s="594" t="s">
        <v>287</v>
      </c>
      <c r="CS4" s="594" t="s">
        <v>287</v>
      </c>
      <c r="CT4" s="606" t="s">
        <v>287</v>
      </c>
      <c r="CU4" s="589" t="s">
        <v>287</v>
      </c>
      <c r="CV4" s="589" t="s">
        <v>287</v>
      </c>
      <c r="CW4" s="590" t="s">
        <v>287</v>
      </c>
      <c r="CX4" s="594" t="s">
        <v>287</v>
      </c>
      <c r="CY4" s="588" t="s">
        <v>287</v>
      </c>
      <c r="CZ4" s="588" t="s">
        <v>287</v>
      </c>
      <c r="DA4" s="592">
        <v>0.99440000000000006</v>
      </c>
      <c r="DB4" s="592">
        <v>0.99982000000000004</v>
      </c>
      <c r="DC4" s="589" t="s">
        <v>961</v>
      </c>
      <c r="DD4" s="445">
        <v>29</v>
      </c>
      <c r="DE4" s="445">
        <v>9</v>
      </c>
      <c r="DF4" s="445" t="s">
        <v>287</v>
      </c>
      <c r="DG4" s="445" t="s">
        <v>287</v>
      </c>
      <c r="DH4" s="445">
        <v>29</v>
      </c>
      <c r="DI4" s="445">
        <v>8</v>
      </c>
      <c r="DJ4" s="445">
        <v>1</v>
      </c>
      <c r="DK4" s="445">
        <v>22</v>
      </c>
      <c r="DL4" s="445">
        <v>7</v>
      </c>
      <c r="DM4" s="446" t="s">
        <v>287</v>
      </c>
      <c r="DN4" s="446">
        <v>0.46800000000000003</v>
      </c>
      <c r="DO4" s="446">
        <v>0.68930000000000002</v>
      </c>
      <c r="DP4" s="605" t="s">
        <v>287</v>
      </c>
      <c r="DQ4" s="605" t="s">
        <v>287</v>
      </c>
      <c r="DR4" s="605" t="s">
        <v>287</v>
      </c>
      <c r="DS4" s="605" t="s">
        <v>287</v>
      </c>
      <c r="DT4" s="605" t="s">
        <v>287</v>
      </c>
      <c r="DU4" s="605" t="s">
        <v>287</v>
      </c>
    </row>
    <row r="5" spans="1:125" ht="15" customHeight="1" x14ac:dyDescent="0.35">
      <c r="A5" s="586">
        <v>43921</v>
      </c>
      <c r="B5" s="587" t="s">
        <v>295</v>
      </c>
      <c r="C5" s="587" t="s">
        <v>873</v>
      </c>
      <c r="D5" s="587" t="s">
        <v>832</v>
      </c>
      <c r="E5" s="604" t="s">
        <v>287</v>
      </c>
      <c r="F5" s="444">
        <v>25000000</v>
      </c>
      <c r="G5" s="444">
        <v>60000000</v>
      </c>
      <c r="H5" s="444">
        <v>15000000</v>
      </c>
      <c r="I5" s="444">
        <v>18251202.32</v>
      </c>
      <c r="J5" s="588" t="s">
        <v>287</v>
      </c>
      <c r="K5" s="588" t="s">
        <v>287</v>
      </c>
      <c r="L5" s="588" t="s">
        <v>287</v>
      </c>
      <c r="M5" s="589" t="s">
        <v>287</v>
      </c>
      <c r="N5" s="588" t="s">
        <v>287</v>
      </c>
      <c r="O5" s="590" t="s">
        <v>287</v>
      </c>
      <c r="P5" s="589" t="s">
        <v>874</v>
      </c>
      <c r="Q5" s="589" t="s">
        <v>1229</v>
      </c>
      <c r="R5" s="590" t="s">
        <v>287</v>
      </c>
      <c r="S5" s="590" t="s">
        <v>287</v>
      </c>
      <c r="T5" s="589" t="s">
        <v>841</v>
      </c>
      <c r="U5" s="589" t="s">
        <v>834</v>
      </c>
      <c r="V5" s="592">
        <v>0.99</v>
      </c>
      <c r="W5" s="589" t="s">
        <v>835</v>
      </c>
      <c r="X5" s="605" t="s">
        <v>836</v>
      </c>
      <c r="Y5" s="590">
        <v>0</v>
      </c>
      <c r="Z5" s="589" t="s">
        <v>287</v>
      </c>
      <c r="AA5" s="589" t="s">
        <v>837</v>
      </c>
      <c r="AB5" s="593">
        <v>42541</v>
      </c>
      <c r="AC5" s="589" t="s">
        <v>875</v>
      </c>
      <c r="AD5" s="593">
        <v>42541</v>
      </c>
      <c r="AE5" s="592">
        <v>0.99</v>
      </c>
      <c r="AF5" s="593">
        <v>42541</v>
      </c>
      <c r="AG5" s="589" t="s">
        <v>876</v>
      </c>
      <c r="AH5" s="593">
        <v>42541</v>
      </c>
      <c r="AI5" s="589" t="s">
        <v>287</v>
      </c>
      <c r="AJ5" s="593" t="s">
        <v>287</v>
      </c>
      <c r="AK5" s="589" t="s">
        <v>835</v>
      </c>
      <c r="AL5" s="593">
        <v>42541</v>
      </c>
      <c r="AM5" s="589" t="s">
        <v>287</v>
      </c>
      <c r="AN5" s="589" t="s">
        <v>300</v>
      </c>
      <c r="AO5" s="593">
        <v>42541</v>
      </c>
      <c r="AP5" s="590" t="s">
        <v>287</v>
      </c>
      <c r="AQ5" s="590" t="s">
        <v>959</v>
      </c>
      <c r="AR5" s="589" t="s">
        <v>838</v>
      </c>
      <c r="AS5" s="590" t="s">
        <v>287</v>
      </c>
      <c r="AT5" s="594" t="s">
        <v>287</v>
      </c>
      <c r="AU5" s="588" t="s">
        <v>287</v>
      </c>
      <c r="AV5" s="588" t="s">
        <v>287</v>
      </c>
      <c r="AW5" s="588">
        <v>10750979.607619047</v>
      </c>
      <c r="AX5" s="588">
        <v>53765232.450000003</v>
      </c>
      <c r="AY5" s="588">
        <v>18850534.652000003</v>
      </c>
      <c r="AZ5" s="589" t="s">
        <v>874</v>
      </c>
      <c r="BA5" s="589" t="s">
        <v>877</v>
      </c>
      <c r="BB5" s="589" t="s">
        <v>878</v>
      </c>
      <c r="BC5" s="588" t="s">
        <v>287</v>
      </c>
      <c r="BD5" s="590" t="s">
        <v>287</v>
      </c>
      <c r="BE5" s="594" t="s">
        <v>287</v>
      </c>
      <c r="BF5" s="594" t="s">
        <v>287</v>
      </c>
      <c r="BG5" s="594" t="s">
        <v>287</v>
      </c>
      <c r="BH5" s="594" t="s">
        <v>287</v>
      </c>
      <c r="BI5" s="594" t="s">
        <v>287</v>
      </c>
      <c r="BJ5" s="594" t="s">
        <v>287</v>
      </c>
      <c r="BK5" s="589" t="s">
        <v>287</v>
      </c>
      <c r="BL5" s="589" t="s">
        <v>287</v>
      </c>
      <c r="BM5" s="589" t="s">
        <v>287</v>
      </c>
      <c r="BN5" s="589" t="s">
        <v>287</v>
      </c>
      <c r="BO5" s="589" t="s">
        <v>287</v>
      </c>
      <c r="BP5" s="592" t="s">
        <v>287</v>
      </c>
      <c r="BQ5" s="592" t="s">
        <v>287</v>
      </c>
      <c r="BR5" s="592" t="s">
        <v>287</v>
      </c>
      <c r="BS5" s="592" t="s">
        <v>287</v>
      </c>
      <c r="BT5" s="444">
        <v>124344888</v>
      </c>
      <c r="BU5" s="444">
        <v>59001432</v>
      </c>
      <c r="BV5" s="444">
        <v>177050167</v>
      </c>
      <c r="BW5" s="444">
        <v>118002864</v>
      </c>
      <c r="BX5" s="444">
        <v>44793569</v>
      </c>
      <c r="BY5" s="444">
        <v>281420341</v>
      </c>
      <c r="BZ5" s="444">
        <v>157075453</v>
      </c>
      <c r="CA5" s="589" t="s">
        <v>839</v>
      </c>
      <c r="CB5" s="589" t="s">
        <v>287</v>
      </c>
      <c r="CC5" s="592">
        <v>0.84470000000000001</v>
      </c>
      <c r="CD5" s="592">
        <v>4.0000000000000001E-3</v>
      </c>
      <c r="CE5" s="444" t="s">
        <v>287</v>
      </c>
      <c r="CF5" s="444">
        <v>279765875.14999998</v>
      </c>
      <c r="CG5" s="592">
        <v>1</v>
      </c>
      <c r="CH5" s="592" t="s">
        <v>287</v>
      </c>
      <c r="CI5" s="592" t="s">
        <v>287</v>
      </c>
      <c r="CJ5" s="592" t="s">
        <v>287</v>
      </c>
      <c r="CK5" s="592" t="s">
        <v>287</v>
      </c>
      <c r="CL5" s="592" t="s">
        <v>287</v>
      </c>
      <c r="CM5" s="592" t="s">
        <v>287</v>
      </c>
      <c r="CN5" s="606" t="s">
        <v>287</v>
      </c>
      <c r="CO5" s="594" t="s">
        <v>287</v>
      </c>
      <c r="CP5" s="594" t="s">
        <v>287</v>
      </c>
      <c r="CQ5" s="594" t="s">
        <v>287</v>
      </c>
      <c r="CR5" s="594" t="s">
        <v>287</v>
      </c>
      <c r="CS5" s="594" t="s">
        <v>287</v>
      </c>
      <c r="CT5" s="606" t="s">
        <v>287</v>
      </c>
      <c r="CU5" s="589" t="s">
        <v>287</v>
      </c>
      <c r="CV5" s="589" t="s">
        <v>287</v>
      </c>
      <c r="CW5" s="590" t="s">
        <v>287</v>
      </c>
      <c r="CX5" s="594" t="s">
        <v>287</v>
      </c>
      <c r="CY5" s="588" t="s">
        <v>287</v>
      </c>
      <c r="CZ5" s="588" t="s">
        <v>287</v>
      </c>
      <c r="DA5" s="592">
        <v>0.99440000000000006</v>
      </c>
      <c r="DB5" s="592">
        <v>1</v>
      </c>
      <c r="DC5" s="589" t="s">
        <v>961</v>
      </c>
      <c r="DD5" s="445">
        <v>29</v>
      </c>
      <c r="DE5" s="445">
        <v>9</v>
      </c>
      <c r="DF5" s="445" t="s">
        <v>287</v>
      </c>
      <c r="DG5" s="445" t="s">
        <v>287</v>
      </c>
      <c r="DH5" s="445">
        <v>29</v>
      </c>
      <c r="DI5" s="445">
        <v>8</v>
      </c>
      <c r="DJ5" s="445">
        <v>1</v>
      </c>
      <c r="DK5" s="445">
        <v>22</v>
      </c>
      <c r="DL5" s="445">
        <v>7</v>
      </c>
      <c r="DM5" s="446" t="s">
        <v>287</v>
      </c>
      <c r="DN5" s="446">
        <v>0.46800000000000003</v>
      </c>
      <c r="DO5" s="446">
        <v>0.68930000000000002</v>
      </c>
      <c r="DP5" s="605" t="s">
        <v>287</v>
      </c>
      <c r="DQ5" s="605" t="s">
        <v>287</v>
      </c>
      <c r="DR5" s="605" t="s">
        <v>287</v>
      </c>
      <c r="DS5" s="605" t="s">
        <v>287</v>
      </c>
      <c r="DT5" s="605" t="s">
        <v>287</v>
      </c>
      <c r="DU5" s="605" t="s">
        <v>287</v>
      </c>
    </row>
    <row r="6" spans="1:125" ht="15" customHeight="1" x14ac:dyDescent="0.35">
      <c r="A6" s="586">
        <v>44012</v>
      </c>
      <c r="B6" s="587" t="s">
        <v>295</v>
      </c>
      <c r="C6" s="587" t="s">
        <v>873</v>
      </c>
      <c r="D6" s="587" t="s">
        <v>832</v>
      </c>
      <c r="E6" s="604" t="s">
        <v>287</v>
      </c>
      <c r="F6" s="444">
        <v>25000000</v>
      </c>
      <c r="G6" s="444">
        <v>60000000</v>
      </c>
      <c r="H6" s="444">
        <v>15000000</v>
      </c>
      <c r="I6" s="444">
        <v>18303860.729999997</v>
      </c>
      <c r="J6" s="588" t="s">
        <v>287</v>
      </c>
      <c r="K6" s="588" t="s">
        <v>287</v>
      </c>
      <c r="L6" s="588" t="s">
        <v>287</v>
      </c>
      <c r="M6" s="589" t="s">
        <v>287</v>
      </c>
      <c r="N6" s="588" t="s">
        <v>287</v>
      </c>
      <c r="O6" s="590" t="s">
        <v>287</v>
      </c>
      <c r="P6" s="589" t="s">
        <v>874</v>
      </c>
      <c r="Q6" s="589" t="s">
        <v>1229</v>
      </c>
      <c r="R6" s="590" t="s">
        <v>287</v>
      </c>
      <c r="S6" s="590" t="s">
        <v>287</v>
      </c>
      <c r="T6" s="589" t="s">
        <v>841</v>
      </c>
      <c r="U6" s="589" t="s">
        <v>834</v>
      </c>
      <c r="V6" s="592">
        <v>0.99</v>
      </c>
      <c r="W6" s="589" t="s">
        <v>835</v>
      </c>
      <c r="X6" s="605" t="s">
        <v>836</v>
      </c>
      <c r="Y6" s="590">
        <v>0</v>
      </c>
      <c r="Z6" s="589" t="s">
        <v>287</v>
      </c>
      <c r="AA6" s="589" t="s">
        <v>837</v>
      </c>
      <c r="AB6" s="593">
        <v>42541</v>
      </c>
      <c r="AC6" s="589" t="s">
        <v>875</v>
      </c>
      <c r="AD6" s="593">
        <v>42541</v>
      </c>
      <c r="AE6" s="592">
        <v>0.99</v>
      </c>
      <c r="AF6" s="593">
        <v>42541</v>
      </c>
      <c r="AG6" s="589" t="s">
        <v>876</v>
      </c>
      <c r="AH6" s="593">
        <v>42541</v>
      </c>
      <c r="AI6" s="589" t="s">
        <v>287</v>
      </c>
      <c r="AJ6" s="593" t="s">
        <v>287</v>
      </c>
      <c r="AK6" s="589" t="s">
        <v>835</v>
      </c>
      <c r="AL6" s="593">
        <v>42541</v>
      </c>
      <c r="AM6" s="589" t="s">
        <v>287</v>
      </c>
      <c r="AN6" s="589" t="s">
        <v>300</v>
      </c>
      <c r="AO6" s="593">
        <v>42541</v>
      </c>
      <c r="AP6" s="590" t="s">
        <v>287</v>
      </c>
      <c r="AQ6" s="590" t="s">
        <v>959</v>
      </c>
      <c r="AR6" s="589" t="s">
        <v>838</v>
      </c>
      <c r="AS6" s="590" t="s">
        <v>287</v>
      </c>
      <c r="AT6" s="594" t="s">
        <v>287</v>
      </c>
      <c r="AU6" s="588" t="s">
        <v>287</v>
      </c>
      <c r="AV6" s="588" t="s">
        <v>287</v>
      </c>
      <c r="AW6" s="588">
        <v>14016426.492711861</v>
      </c>
      <c r="AX6" s="588">
        <v>55599798.479999997</v>
      </c>
      <c r="AY6" s="588">
        <v>48314123.982239999</v>
      </c>
      <c r="AZ6" s="589" t="s">
        <v>874</v>
      </c>
      <c r="BA6" s="589" t="s">
        <v>877</v>
      </c>
      <c r="BB6" s="589" t="s">
        <v>878</v>
      </c>
      <c r="BC6" s="588" t="s">
        <v>287</v>
      </c>
      <c r="BD6" s="590" t="s">
        <v>287</v>
      </c>
      <c r="BE6" s="594" t="s">
        <v>287</v>
      </c>
      <c r="BF6" s="594" t="s">
        <v>287</v>
      </c>
      <c r="BG6" s="594" t="s">
        <v>287</v>
      </c>
      <c r="BH6" s="594" t="s">
        <v>287</v>
      </c>
      <c r="BI6" s="594" t="s">
        <v>287</v>
      </c>
      <c r="BJ6" s="594" t="s">
        <v>287</v>
      </c>
      <c r="BK6" s="589" t="s">
        <v>287</v>
      </c>
      <c r="BL6" s="589" t="s">
        <v>287</v>
      </c>
      <c r="BM6" s="589" t="s">
        <v>287</v>
      </c>
      <c r="BN6" s="589" t="s">
        <v>287</v>
      </c>
      <c r="BO6" s="589" t="s">
        <v>287</v>
      </c>
      <c r="BP6" s="592" t="s">
        <v>287</v>
      </c>
      <c r="BQ6" s="592" t="s">
        <v>287</v>
      </c>
      <c r="BR6" s="592" t="s">
        <v>287</v>
      </c>
      <c r="BS6" s="592" t="s">
        <v>287</v>
      </c>
      <c r="BT6" s="444">
        <v>124344888</v>
      </c>
      <c r="BU6" s="444">
        <v>59001432</v>
      </c>
      <c r="BV6" s="444">
        <v>177050167</v>
      </c>
      <c r="BW6" s="444">
        <v>118002864</v>
      </c>
      <c r="BX6" s="444">
        <v>44793569</v>
      </c>
      <c r="BY6" s="444">
        <v>281420341</v>
      </c>
      <c r="BZ6" s="444">
        <v>157075453</v>
      </c>
      <c r="CA6" s="589" t="s">
        <v>839</v>
      </c>
      <c r="CB6" s="589" t="s">
        <v>287</v>
      </c>
      <c r="CC6" s="592">
        <v>0.84470000000000001</v>
      </c>
      <c r="CD6" s="592">
        <v>4.0000000000000001E-3</v>
      </c>
      <c r="CE6" s="444" t="s">
        <v>287</v>
      </c>
      <c r="CF6" s="444">
        <v>298809503.70999998</v>
      </c>
      <c r="CG6" s="592">
        <v>1</v>
      </c>
      <c r="CH6" s="592" t="s">
        <v>287</v>
      </c>
      <c r="CI6" s="592" t="s">
        <v>287</v>
      </c>
      <c r="CJ6" s="592" t="s">
        <v>287</v>
      </c>
      <c r="CK6" s="592" t="s">
        <v>287</v>
      </c>
      <c r="CL6" s="592" t="s">
        <v>287</v>
      </c>
      <c r="CM6" s="592" t="s">
        <v>287</v>
      </c>
      <c r="CN6" s="606" t="s">
        <v>287</v>
      </c>
      <c r="CO6" s="594" t="s">
        <v>287</v>
      </c>
      <c r="CP6" s="594" t="s">
        <v>287</v>
      </c>
      <c r="CQ6" s="594" t="s">
        <v>287</v>
      </c>
      <c r="CR6" s="594" t="s">
        <v>287</v>
      </c>
      <c r="CS6" s="594" t="s">
        <v>287</v>
      </c>
      <c r="CT6" s="606" t="s">
        <v>287</v>
      </c>
      <c r="CU6" s="589" t="s">
        <v>287</v>
      </c>
      <c r="CV6" s="589" t="s">
        <v>287</v>
      </c>
      <c r="CW6" s="590" t="s">
        <v>287</v>
      </c>
      <c r="CX6" s="594" t="s">
        <v>287</v>
      </c>
      <c r="CY6" s="588" t="s">
        <v>287</v>
      </c>
      <c r="CZ6" s="588" t="s">
        <v>287</v>
      </c>
      <c r="DA6" s="592">
        <v>0.99440000000000006</v>
      </c>
      <c r="DB6" s="592">
        <v>1</v>
      </c>
      <c r="DC6" s="589" t="s">
        <v>961</v>
      </c>
      <c r="DD6" s="445">
        <v>29</v>
      </c>
      <c r="DE6" s="445">
        <v>9</v>
      </c>
      <c r="DF6" s="445" t="s">
        <v>287</v>
      </c>
      <c r="DG6" s="445" t="s">
        <v>287</v>
      </c>
      <c r="DH6" s="445">
        <v>29</v>
      </c>
      <c r="DI6" s="445">
        <v>8</v>
      </c>
      <c r="DJ6" s="445">
        <v>1</v>
      </c>
      <c r="DK6" s="445">
        <v>22</v>
      </c>
      <c r="DL6" s="445">
        <v>7</v>
      </c>
      <c r="DM6" s="446" t="s">
        <v>287</v>
      </c>
      <c r="DN6" s="446">
        <v>0.46929999999999999</v>
      </c>
      <c r="DO6" s="446">
        <v>0.67789999999999995</v>
      </c>
      <c r="DP6" s="605" t="s">
        <v>287</v>
      </c>
      <c r="DQ6" s="605" t="s">
        <v>287</v>
      </c>
      <c r="DR6" s="605" t="s">
        <v>287</v>
      </c>
      <c r="DS6" s="605" t="s">
        <v>287</v>
      </c>
      <c r="DT6" s="605" t="s">
        <v>287</v>
      </c>
      <c r="DU6" s="605" t="s">
        <v>287</v>
      </c>
    </row>
    <row r="7" spans="1:125" ht="15" customHeight="1" x14ac:dyDescent="0.35">
      <c r="A7" s="586">
        <v>44104</v>
      </c>
      <c r="B7" s="587" t="s">
        <v>295</v>
      </c>
      <c r="C7" s="587" t="s">
        <v>873</v>
      </c>
      <c r="D7" s="587" t="s">
        <v>832</v>
      </c>
      <c r="E7" s="604" t="s">
        <v>287</v>
      </c>
      <c r="F7" s="444">
        <v>25000000</v>
      </c>
      <c r="G7" s="444">
        <v>60000000</v>
      </c>
      <c r="H7" s="444">
        <v>15000000</v>
      </c>
      <c r="I7" s="444">
        <v>18664098.550000001</v>
      </c>
      <c r="J7" s="588" t="s">
        <v>287</v>
      </c>
      <c r="K7" s="588" t="s">
        <v>287</v>
      </c>
      <c r="L7" s="588" t="s">
        <v>287</v>
      </c>
      <c r="M7" s="589" t="s">
        <v>287</v>
      </c>
      <c r="N7" s="588" t="s">
        <v>287</v>
      </c>
      <c r="O7" s="590" t="s">
        <v>287</v>
      </c>
      <c r="P7" s="589" t="s">
        <v>874</v>
      </c>
      <c r="Q7" s="589" t="s">
        <v>1229</v>
      </c>
      <c r="R7" s="590" t="s">
        <v>287</v>
      </c>
      <c r="S7" s="590" t="s">
        <v>287</v>
      </c>
      <c r="T7" s="589" t="s">
        <v>841</v>
      </c>
      <c r="U7" s="589" t="s">
        <v>834</v>
      </c>
      <c r="V7" s="592">
        <v>0.99</v>
      </c>
      <c r="W7" s="589" t="s">
        <v>835</v>
      </c>
      <c r="X7" s="605" t="s">
        <v>836</v>
      </c>
      <c r="Y7" s="590">
        <v>0</v>
      </c>
      <c r="Z7" s="589" t="s">
        <v>287</v>
      </c>
      <c r="AA7" s="589" t="s">
        <v>837</v>
      </c>
      <c r="AB7" s="593">
        <v>42541</v>
      </c>
      <c r="AC7" s="589" t="s">
        <v>875</v>
      </c>
      <c r="AD7" s="593">
        <v>42541</v>
      </c>
      <c r="AE7" s="592">
        <v>0.99</v>
      </c>
      <c r="AF7" s="593">
        <v>42541</v>
      </c>
      <c r="AG7" s="589" t="s">
        <v>876</v>
      </c>
      <c r="AH7" s="593">
        <v>42541</v>
      </c>
      <c r="AI7" s="589" t="s">
        <v>287</v>
      </c>
      <c r="AJ7" s="593" t="s">
        <v>287</v>
      </c>
      <c r="AK7" s="589" t="s">
        <v>835</v>
      </c>
      <c r="AL7" s="593">
        <v>42541</v>
      </c>
      <c r="AM7" s="589" t="s">
        <v>287</v>
      </c>
      <c r="AN7" s="589" t="s">
        <v>300</v>
      </c>
      <c r="AO7" s="593">
        <v>42541</v>
      </c>
      <c r="AP7" s="590" t="s">
        <v>287</v>
      </c>
      <c r="AQ7" s="590" t="s">
        <v>959</v>
      </c>
      <c r="AR7" s="589" t="s">
        <v>838</v>
      </c>
      <c r="AS7" s="590" t="s">
        <v>287</v>
      </c>
      <c r="AT7" s="594" t="s">
        <v>287</v>
      </c>
      <c r="AU7" s="588" t="s">
        <v>287</v>
      </c>
      <c r="AV7" s="588" t="s">
        <v>287</v>
      </c>
      <c r="AW7" s="588">
        <v>27642442.162258059</v>
      </c>
      <c r="AX7" s="588">
        <v>66943727.530000001</v>
      </c>
      <c r="AY7" s="588">
        <v>33671362.581819996</v>
      </c>
      <c r="AZ7" s="589" t="s">
        <v>874</v>
      </c>
      <c r="BA7" s="589" t="s">
        <v>877</v>
      </c>
      <c r="BB7" s="589" t="s">
        <v>878</v>
      </c>
      <c r="BC7" s="588" t="s">
        <v>287</v>
      </c>
      <c r="BD7" s="590" t="s">
        <v>287</v>
      </c>
      <c r="BE7" s="594" t="s">
        <v>287</v>
      </c>
      <c r="BF7" s="594" t="s">
        <v>287</v>
      </c>
      <c r="BG7" s="594" t="s">
        <v>287</v>
      </c>
      <c r="BH7" s="594" t="s">
        <v>287</v>
      </c>
      <c r="BI7" s="594" t="s">
        <v>287</v>
      </c>
      <c r="BJ7" s="594" t="s">
        <v>287</v>
      </c>
      <c r="BK7" s="589" t="s">
        <v>287</v>
      </c>
      <c r="BL7" s="589" t="s">
        <v>287</v>
      </c>
      <c r="BM7" s="589" t="s">
        <v>287</v>
      </c>
      <c r="BN7" s="589" t="s">
        <v>287</v>
      </c>
      <c r="BO7" s="589" t="s">
        <v>287</v>
      </c>
      <c r="BP7" s="592" t="s">
        <v>287</v>
      </c>
      <c r="BQ7" s="592" t="s">
        <v>287</v>
      </c>
      <c r="BR7" s="592" t="s">
        <v>287</v>
      </c>
      <c r="BS7" s="592" t="s">
        <v>287</v>
      </c>
      <c r="BT7" s="444">
        <v>124344888</v>
      </c>
      <c r="BU7" s="444">
        <v>59001432</v>
      </c>
      <c r="BV7" s="444">
        <v>177050167</v>
      </c>
      <c r="BW7" s="444">
        <v>118002864</v>
      </c>
      <c r="BX7" s="444">
        <v>44793569</v>
      </c>
      <c r="BY7" s="444">
        <v>281420341</v>
      </c>
      <c r="BZ7" s="444">
        <v>157075453</v>
      </c>
      <c r="CA7" s="589" t="s">
        <v>839</v>
      </c>
      <c r="CB7" s="589" t="s">
        <v>287</v>
      </c>
      <c r="CC7" s="592">
        <v>0.84470000000000001</v>
      </c>
      <c r="CD7" s="592">
        <v>4.0000000000000001E-3</v>
      </c>
      <c r="CE7" s="444" t="s">
        <v>287</v>
      </c>
      <c r="CF7" s="444">
        <v>323418678</v>
      </c>
      <c r="CG7" s="592">
        <v>1</v>
      </c>
      <c r="CH7" s="592" t="s">
        <v>287</v>
      </c>
      <c r="CI7" s="592" t="s">
        <v>287</v>
      </c>
      <c r="CJ7" s="592" t="s">
        <v>287</v>
      </c>
      <c r="CK7" s="592" t="s">
        <v>287</v>
      </c>
      <c r="CL7" s="592" t="s">
        <v>287</v>
      </c>
      <c r="CM7" s="592" t="s">
        <v>287</v>
      </c>
      <c r="CN7" s="606" t="s">
        <v>287</v>
      </c>
      <c r="CO7" s="594" t="s">
        <v>287</v>
      </c>
      <c r="CP7" s="594" t="s">
        <v>287</v>
      </c>
      <c r="CQ7" s="594" t="s">
        <v>287</v>
      </c>
      <c r="CR7" s="594" t="s">
        <v>287</v>
      </c>
      <c r="CS7" s="594" t="s">
        <v>287</v>
      </c>
      <c r="CT7" s="606" t="s">
        <v>287</v>
      </c>
      <c r="CU7" s="589" t="s">
        <v>287</v>
      </c>
      <c r="CV7" s="589" t="s">
        <v>287</v>
      </c>
      <c r="CW7" s="590" t="s">
        <v>287</v>
      </c>
      <c r="CX7" s="594" t="s">
        <v>287</v>
      </c>
      <c r="CY7" s="588" t="s">
        <v>287</v>
      </c>
      <c r="CZ7" s="588" t="s">
        <v>287</v>
      </c>
      <c r="DA7" s="592">
        <v>0.99440000000000006</v>
      </c>
      <c r="DB7" s="592">
        <v>1</v>
      </c>
      <c r="DC7" s="589" t="s">
        <v>961</v>
      </c>
      <c r="DD7" s="445">
        <v>29</v>
      </c>
      <c r="DE7" s="445">
        <v>9</v>
      </c>
      <c r="DF7" s="445" t="s">
        <v>287</v>
      </c>
      <c r="DG7" s="445" t="s">
        <v>287</v>
      </c>
      <c r="DH7" s="445">
        <v>29</v>
      </c>
      <c r="DI7" s="445">
        <v>8</v>
      </c>
      <c r="DJ7" s="445">
        <v>1</v>
      </c>
      <c r="DK7" s="445">
        <v>22</v>
      </c>
      <c r="DL7" s="445">
        <v>7</v>
      </c>
      <c r="DM7" s="446" t="s">
        <v>287</v>
      </c>
      <c r="DN7" s="446">
        <v>0.48370000000000002</v>
      </c>
      <c r="DO7" s="446">
        <v>0.69099999999999995</v>
      </c>
      <c r="DP7" s="605" t="s">
        <v>287</v>
      </c>
      <c r="DQ7" s="605" t="s">
        <v>287</v>
      </c>
      <c r="DR7" s="605" t="s">
        <v>287</v>
      </c>
      <c r="DS7" s="605" t="s">
        <v>287</v>
      </c>
      <c r="DT7" s="605" t="s">
        <v>287</v>
      </c>
      <c r="DU7" s="605" t="s">
        <v>287</v>
      </c>
    </row>
    <row r="8" spans="1:125" ht="15" customHeight="1" x14ac:dyDescent="0.35">
      <c r="A8" s="586">
        <v>44196</v>
      </c>
      <c r="B8" s="587" t="s">
        <v>295</v>
      </c>
      <c r="C8" s="587" t="s">
        <v>873</v>
      </c>
      <c r="D8" s="587" t="s">
        <v>832</v>
      </c>
      <c r="E8" s="604" t="s">
        <v>287</v>
      </c>
      <c r="F8" s="444">
        <v>25000000</v>
      </c>
      <c r="G8" s="444">
        <v>60000000</v>
      </c>
      <c r="H8" s="444">
        <v>15000000</v>
      </c>
      <c r="I8" s="444">
        <v>18934055.009999998</v>
      </c>
      <c r="J8" s="588" t="s">
        <v>287</v>
      </c>
      <c r="K8" s="588" t="s">
        <v>287</v>
      </c>
      <c r="L8" s="588" t="s">
        <v>287</v>
      </c>
      <c r="M8" s="589" t="s">
        <v>287</v>
      </c>
      <c r="N8" s="588" t="s">
        <v>287</v>
      </c>
      <c r="O8" s="590" t="s">
        <v>287</v>
      </c>
      <c r="P8" s="589" t="s">
        <v>874</v>
      </c>
      <c r="Q8" s="589" t="s">
        <v>1229</v>
      </c>
      <c r="R8" s="590" t="s">
        <v>287</v>
      </c>
      <c r="S8" s="590" t="s">
        <v>287</v>
      </c>
      <c r="T8" s="589" t="s">
        <v>841</v>
      </c>
      <c r="U8" s="589" t="s">
        <v>834</v>
      </c>
      <c r="V8" s="592">
        <v>0.99</v>
      </c>
      <c r="W8" s="589" t="s">
        <v>835</v>
      </c>
      <c r="X8" s="605" t="s">
        <v>836</v>
      </c>
      <c r="Y8" s="590">
        <v>0</v>
      </c>
      <c r="Z8" s="589" t="s">
        <v>287</v>
      </c>
      <c r="AA8" s="589" t="s">
        <v>837</v>
      </c>
      <c r="AB8" s="593">
        <v>42541</v>
      </c>
      <c r="AC8" s="589" t="s">
        <v>875</v>
      </c>
      <c r="AD8" s="593">
        <v>42541</v>
      </c>
      <c r="AE8" s="592">
        <v>0.99</v>
      </c>
      <c r="AF8" s="593">
        <v>42541</v>
      </c>
      <c r="AG8" s="589" t="s">
        <v>876</v>
      </c>
      <c r="AH8" s="593">
        <v>42541</v>
      </c>
      <c r="AI8" s="589" t="s">
        <v>287</v>
      </c>
      <c r="AJ8" s="593" t="s">
        <v>287</v>
      </c>
      <c r="AK8" s="589" t="s">
        <v>835</v>
      </c>
      <c r="AL8" s="593">
        <v>42541</v>
      </c>
      <c r="AM8" s="589" t="s">
        <v>287</v>
      </c>
      <c r="AN8" s="589" t="s">
        <v>300</v>
      </c>
      <c r="AO8" s="593">
        <v>42541</v>
      </c>
      <c r="AP8" s="590" t="s">
        <v>287</v>
      </c>
      <c r="AQ8" s="590" t="s">
        <v>959</v>
      </c>
      <c r="AR8" s="589" t="s">
        <v>838</v>
      </c>
      <c r="AS8" s="590" t="s">
        <v>287</v>
      </c>
      <c r="AT8" s="594" t="s">
        <v>287</v>
      </c>
      <c r="AU8" s="588" t="s">
        <v>287</v>
      </c>
      <c r="AV8" s="588" t="s">
        <v>287</v>
      </c>
      <c r="AW8" s="588">
        <v>15636574.518593747</v>
      </c>
      <c r="AX8" s="588">
        <v>34366632.780000001</v>
      </c>
      <c r="AY8" s="588">
        <v>27980409.463840004</v>
      </c>
      <c r="AZ8" s="589" t="s">
        <v>874</v>
      </c>
      <c r="BA8" s="589" t="s">
        <v>877</v>
      </c>
      <c r="BB8" s="589" t="s">
        <v>878</v>
      </c>
      <c r="BC8" s="588" t="s">
        <v>287</v>
      </c>
      <c r="BD8" s="590" t="s">
        <v>287</v>
      </c>
      <c r="BE8" s="594" t="s">
        <v>287</v>
      </c>
      <c r="BF8" s="594" t="s">
        <v>287</v>
      </c>
      <c r="BG8" s="594" t="s">
        <v>287</v>
      </c>
      <c r="BH8" s="594" t="s">
        <v>287</v>
      </c>
      <c r="BI8" s="594" t="s">
        <v>287</v>
      </c>
      <c r="BJ8" s="594" t="s">
        <v>287</v>
      </c>
      <c r="BK8" s="589" t="s">
        <v>287</v>
      </c>
      <c r="BL8" s="589" t="s">
        <v>287</v>
      </c>
      <c r="BM8" s="589" t="s">
        <v>287</v>
      </c>
      <c r="BN8" s="589" t="s">
        <v>287</v>
      </c>
      <c r="BO8" s="589" t="s">
        <v>287</v>
      </c>
      <c r="BP8" s="592" t="s">
        <v>287</v>
      </c>
      <c r="BQ8" s="592" t="s">
        <v>287</v>
      </c>
      <c r="BR8" s="592" t="s">
        <v>287</v>
      </c>
      <c r="BS8" s="592" t="s">
        <v>287</v>
      </c>
      <c r="BT8" s="444">
        <v>124344888</v>
      </c>
      <c r="BU8" s="444">
        <v>59001432</v>
      </c>
      <c r="BV8" s="444">
        <v>177050167</v>
      </c>
      <c r="BW8" s="444">
        <v>118002864</v>
      </c>
      <c r="BX8" s="444">
        <v>44793569</v>
      </c>
      <c r="BY8" s="444">
        <v>281420341</v>
      </c>
      <c r="BZ8" s="444">
        <v>157075453</v>
      </c>
      <c r="CA8" s="589" t="s">
        <v>839</v>
      </c>
      <c r="CB8" s="589" t="s">
        <v>287</v>
      </c>
      <c r="CC8" s="592">
        <v>0.84470000000000001</v>
      </c>
      <c r="CD8" s="592">
        <v>4.0000000000000001E-3</v>
      </c>
      <c r="CE8" s="444" t="s">
        <v>287</v>
      </c>
      <c r="CF8" s="444">
        <v>310881529</v>
      </c>
      <c r="CG8" s="592">
        <v>1</v>
      </c>
      <c r="CH8" s="592" t="s">
        <v>287</v>
      </c>
      <c r="CI8" s="592" t="s">
        <v>287</v>
      </c>
      <c r="CJ8" s="592" t="s">
        <v>287</v>
      </c>
      <c r="CK8" s="592" t="s">
        <v>287</v>
      </c>
      <c r="CL8" s="592" t="s">
        <v>287</v>
      </c>
      <c r="CM8" s="592" t="s">
        <v>287</v>
      </c>
      <c r="CN8" s="606" t="s">
        <v>287</v>
      </c>
      <c r="CO8" s="594" t="s">
        <v>287</v>
      </c>
      <c r="CP8" s="594" t="s">
        <v>287</v>
      </c>
      <c r="CQ8" s="594" t="s">
        <v>287</v>
      </c>
      <c r="CR8" s="594" t="s">
        <v>287</v>
      </c>
      <c r="CS8" s="594" t="s">
        <v>287</v>
      </c>
      <c r="CT8" s="606" t="s">
        <v>287</v>
      </c>
      <c r="CU8" s="589" t="s">
        <v>287</v>
      </c>
      <c r="CV8" s="589" t="s">
        <v>287</v>
      </c>
      <c r="CW8" s="590" t="s">
        <v>287</v>
      </c>
      <c r="CX8" s="594" t="s">
        <v>287</v>
      </c>
      <c r="CY8" s="588" t="s">
        <v>287</v>
      </c>
      <c r="CZ8" s="588" t="s">
        <v>287</v>
      </c>
      <c r="DA8" s="592">
        <v>0.99299999999999999</v>
      </c>
      <c r="DB8" s="592">
        <v>1</v>
      </c>
      <c r="DC8" s="589" t="s">
        <v>961</v>
      </c>
      <c r="DD8" s="445">
        <v>29</v>
      </c>
      <c r="DE8" s="445">
        <v>9</v>
      </c>
      <c r="DF8" s="445" t="s">
        <v>287</v>
      </c>
      <c r="DG8" s="445" t="s">
        <v>287</v>
      </c>
      <c r="DH8" s="445">
        <v>29</v>
      </c>
      <c r="DI8" s="445">
        <v>8</v>
      </c>
      <c r="DJ8" s="445">
        <v>1</v>
      </c>
      <c r="DK8" s="445">
        <v>22</v>
      </c>
      <c r="DL8" s="445">
        <v>7</v>
      </c>
      <c r="DM8" s="446" t="s">
        <v>287</v>
      </c>
      <c r="DN8" s="446">
        <v>0.50929684132147246</v>
      </c>
      <c r="DO8" s="446">
        <v>0.70852941025653005</v>
      </c>
      <c r="DP8" s="605" t="s">
        <v>287</v>
      </c>
      <c r="DQ8" s="605" t="s">
        <v>287</v>
      </c>
      <c r="DR8" s="605" t="s">
        <v>287</v>
      </c>
      <c r="DS8" s="605" t="s">
        <v>287</v>
      </c>
      <c r="DT8" s="605" t="s">
        <v>287</v>
      </c>
      <c r="DU8" s="605" t="s">
        <v>287</v>
      </c>
    </row>
    <row r="9" spans="1:125" ht="15" customHeight="1" x14ac:dyDescent="0.35">
      <c r="A9" s="586">
        <v>44286</v>
      </c>
      <c r="B9" s="587" t="s">
        <v>295</v>
      </c>
      <c r="C9" s="587" t="s">
        <v>873</v>
      </c>
      <c r="D9" s="587" t="s">
        <v>832</v>
      </c>
      <c r="E9" s="604" t="s">
        <v>287</v>
      </c>
      <c r="F9" s="444">
        <v>25000000</v>
      </c>
      <c r="G9" s="444">
        <v>60000000</v>
      </c>
      <c r="H9" s="444">
        <v>15000000</v>
      </c>
      <c r="I9" s="444">
        <v>19043999.880000006</v>
      </c>
      <c r="J9" s="588" t="s">
        <v>287</v>
      </c>
      <c r="K9" s="588" t="s">
        <v>287</v>
      </c>
      <c r="L9" s="588" t="s">
        <v>287</v>
      </c>
      <c r="M9" s="589" t="s">
        <v>287</v>
      </c>
      <c r="N9" s="588" t="s">
        <v>287</v>
      </c>
      <c r="O9" s="590" t="s">
        <v>287</v>
      </c>
      <c r="P9" s="589" t="s">
        <v>874</v>
      </c>
      <c r="Q9" s="589" t="s">
        <v>1229</v>
      </c>
      <c r="R9" s="590" t="s">
        <v>287</v>
      </c>
      <c r="S9" s="590" t="s">
        <v>287</v>
      </c>
      <c r="T9" s="589" t="s">
        <v>841</v>
      </c>
      <c r="U9" s="589" t="s">
        <v>834</v>
      </c>
      <c r="V9" s="592">
        <v>0.99</v>
      </c>
      <c r="W9" s="589" t="s">
        <v>835</v>
      </c>
      <c r="X9" s="605" t="s">
        <v>836</v>
      </c>
      <c r="Y9" s="590">
        <v>0</v>
      </c>
      <c r="Z9" s="589" t="s">
        <v>287</v>
      </c>
      <c r="AA9" s="589" t="s">
        <v>837</v>
      </c>
      <c r="AB9" s="593">
        <v>42541</v>
      </c>
      <c r="AC9" s="589" t="s">
        <v>875</v>
      </c>
      <c r="AD9" s="593">
        <v>42541</v>
      </c>
      <c r="AE9" s="592">
        <v>0.99</v>
      </c>
      <c r="AF9" s="593">
        <v>42541</v>
      </c>
      <c r="AG9" s="589" t="s">
        <v>876</v>
      </c>
      <c r="AH9" s="593">
        <v>42541</v>
      </c>
      <c r="AI9" s="589" t="s">
        <v>287</v>
      </c>
      <c r="AJ9" s="593" t="s">
        <v>287</v>
      </c>
      <c r="AK9" s="589" t="s">
        <v>835</v>
      </c>
      <c r="AL9" s="593">
        <v>42541</v>
      </c>
      <c r="AM9" s="589" t="s">
        <v>287</v>
      </c>
      <c r="AN9" s="589" t="s">
        <v>300</v>
      </c>
      <c r="AO9" s="593">
        <v>42541</v>
      </c>
      <c r="AP9" s="590" t="s">
        <v>287</v>
      </c>
      <c r="AQ9" s="590" t="s">
        <v>959</v>
      </c>
      <c r="AR9" s="589" t="s">
        <v>838</v>
      </c>
      <c r="AS9" s="590" t="s">
        <v>287</v>
      </c>
      <c r="AT9" s="594" t="s">
        <v>287</v>
      </c>
      <c r="AU9" s="588" t="s">
        <v>287</v>
      </c>
      <c r="AV9" s="588" t="s">
        <v>287</v>
      </c>
      <c r="AW9" s="588">
        <v>16319718.956000002</v>
      </c>
      <c r="AX9" s="588">
        <v>48428807.54999999</v>
      </c>
      <c r="AY9" s="588">
        <v>39412929.162840001</v>
      </c>
      <c r="AZ9" s="589" t="s">
        <v>874</v>
      </c>
      <c r="BA9" s="589" t="s">
        <v>877</v>
      </c>
      <c r="BB9" s="589" t="s">
        <v>878</v>
      </c>
      <c r="BC9" s="588" t="s">
        <v>287</v>
      </c>
      <c r="BD9" s="590" t="s">
        <v>287</v>
      </c>
      <c r="BE9" s="594" t="s">
        <v>287</v>
      </c>
      <c r="BF9" s="594" t="s">
        <v>287</v>
      </c>
      <c r="BG9" s="594" t="s">
        <v>287</v>
      </c>
      <c r="BH9" s="594" t="s">
        <v>287</v>
      </c>
      <c r="BI9" s="594" t="s">
        <v>287</v>
      </c>
      <c r="BJ9" s="594" t="s">
        <v>287</v>
      </c>
      <c r="BK9" s="589" t="s">
        <v>287</v>
      </c>
      <c r="BL9" s="589" t="s">
        <v>287</v>
      </c>
      <c r="BM9" s="589" t="s">
        <v>287</v>
      </c>
      <c r="BN9" s="589" t="s">
        <v>287</v>
      </c>
      <c r="BO9" s="589" t="s">
        <v>287</v>
      </c>
      <c r="BP9" s="592" t="s">
        <v>287</v>
      </c>
      <c r="BQ9" s="592" t="s">
        <v>287</v>
      </c>
      <c r="BR9" s="592" t="s">
        <v>287</v>
      </c>
      <c r="BS9" s="592" t="s">
        <v>287</v>
      </c>
      <c r="BT9" s="444">
        <v>153688116</v>
      </c>
      <c r="BU9" s="444">
        <v>131088423</v>
      </c>
      <c r="BV9" s="444">
        <v>367211875</v>
      </c>
      <c r="BW9" s="444">
        <v>262176846</v>
      </c>
      <c r="BX9" s="444">
        <v>79237208</v>
      </c>
      <c r="BY9" s="444">
        <v>440044964</v>
      </c>
      <c r="BZ9" s="444">
        <v>286356848</v>
      </c>
      <c r="CA9" s="589" t="s">
        <v>839</v>
      </c>
      <c r="CB9" s="589" t="s">
        <v>287</v>
      </c>
      <c r="CC9" s="592">
        <v>0.92430000000000001</v>
      </c>
      <c r="CD9" s="592">
        <v>2.8999999999999998E-3</v>
      </c>
      <c r="CE9" s="444" t="s">
        <v>287</v>
      </c>
      <c r="CF9" s="444">
        <v>314965798.10000002</v>
      </c>
      <c r="CG9" s="592">
        <v>1</v>
      </c>
      <c r="CH9" s="592" t="s">
        <v>287</v>
      </c>
      <c r="CI9" s="592" t="s">
        <v>287</v>
      </c>
      <c r="CJ9" s="592" t="s">
        <v>287</v>
      </c>
      <c r="CK9" s="592" t="s">
        <v>287</v>
      </c>
      <c r="CL9" s="592" t="s">
        <v>287</v>
      </c>
      <c r="CM9" s="592" t="s">
        <v>287</v>
      </c>
      <c r="CN9" s="606" t="s">
        <v>287</v>
      </c>
      <c r="CO9" s="594" t="s">
        <v>287</v>
      </c>
      <c r="CP9" s="594" t="s">
        <v>287</v>
      </c>
      <c r="CQ9" s="594" t="s">
        <v>287</v>
      </c>
      <c r="CR9" s="594" t="s">
        <v>287</v>
      </c>
      <c r="CS9" s="594" t="s">
        <v>287</v>
      </c>
      <c r="CT9" s="606" t="s">
        <v>287</v>
      </c>
      <c r="CU9" s="589" t="s">
        <v>287</v>
      </c>
      <c r="CV9" s="589" t="s">
        <v>287</v>
      </c>
      <c r="CW9" s="590" t="s">
        <v>287</v>
      </c>
      <c r="CX9" s="594" t="s">
        <v>287</v>
      </c>
      <c r="CY9" s="588" t="s">
        <v>287</v>
      </c>
      <c r="CZ9" s="588" t="s">
        <v>287</v>
      </c>
      <c r="DA9" s="592">
        <v>0.99299999999999999</v>
      </c>
      <c r="DB9" s="592">
        <v>1</v>
      </c>
      <c r="DC9" s="589" t="s">
        <v>961</v>
      </c>
      <c r="DD9" s="445">
        <v>30</v>
      </c>
      <c r="DE9" s="445">
        <v>9</v>
      </c>
      <c r="DF9" s="445" t="s">
        <v>287</v>
      </c>
      <c r="DG9" s="445" t="s">
        <v>287</v>
      </c>
      <c r="DH9" s="445">
        <v>30</v>
      </c>
      <c r="DI9" s="445">
        <v>8</v>
      </c>
      <c r="DJ9" s="445">
        <v>1</v>
      </c>
      <c r="DK9" s="445">
        <v>23</v>
      </c>
      <c r="DL9" s="445">
        <v>7</v>
      </c>
      <c r="DM9" s="446" t="s">
        <v>287</v>
      </c>
      <c r="DN9" s="446">
        <v>0.5033110743749909</v>
      </c>
      <c r="DO9" s="446">
        <v>0.70288832358467734</v>
      </c>
      <c r="DP9" s="605" t="s">
        <v>287</v>
      </c>
      <c r="DQ9" s="605" t="s">
        <v>287</v>
      </c>
      <c r="DR9" s="605" t="s">
        <v>287</v>
      </c>
      <c r="DS9" s="605" t="s">
        <v>287</v>
      </c>
      <c r="DT9" s="605" t="s">
        <v>287</v>
      </c>
      <c r="DU9" s="605" t="s">
        <v>287</v>
      </c>
    </row>
    <row r="10" spans="1:125" ht="15" customHeight="1" x14ac:dyDescent="0.35">
      <c r="A10" s="586">
        <v>44377</v>
      </c>
      <c r="B10" s="587" t="s">
        <v>295</v>
      </c>
      <c r="C10" s="587" t="s">
        <v>873</v>
      </c>
      <c r="D10" s="587" t="s">
        <v>832</v>
      </c>
      <c r="E10" s="604" t="s">
        <v>287</v>
      </c>
      <c r="F10" s="444">
        <v>25000000</v>
      </c>
      <c r="G10" s="444">
        <v>60000000</v>
      </c>
      <c r="H10" s="444">
        <v>15000000</v>
      </c>
      <c r="I10" s="444">
        <v>19369822.52</v>
      </c>
      <c r="J10" s="588" t="s">
        <v>287</v>
      </c>
      <c r="K10" s="588" t="s">
        <v>287</v>
      </c>
      <c r="L10" s="588" t="s">
        <v>287</v>
      </c>
      <c r="M10" s="589" t="s">
        <v>287</v>
      </c>
      <c r="N10" s="588" t="s">
        <v>287</v>
      </c>
      <c r="O10" s="590" t="s">
        <v>287</v>
      </c>
      <c r="P10" s="589" t="s">
        <v>874</v>
      </c>
      <c r="Q10" s="589" t="s">
        <v>1229</v>
      </c>
      <c r="R10" s="590" t="s">
        <v>287</v>
      </c>
      <c r="S10" s="590" t="s">
        <v>287</v>
      </c>
      <c r="T10" s="589" t="s">
        <v>880</v>
      </c>
      <c r="U10" s="589" t="s">
        <v>834</v>
      </c>
      <c r="V10" s="592">
        <v>0.99</v>
      </c>
      <c r="W10" s="589" t="s">
        <v>835</v>
      </c>
      <c r="X10" s="605" t="s">
        <v>836</v>
      </c>
      <c r="Y10" s="590">
        <v>0</v>
      </c>
      <c r="Z10" s="589" t="s">
        <v>287</v>
      </c>
      <c r="AA10" s="589" t="s">
        <v>837</v>
      </c>
      <c r="AB10" s="593">
        <v>42541</v>
      </c>
      <c r="AC10" s="589" t="s">
        <v>875</v>
      </c>
      <c r="AD10" s="593">
        <v>42541</v>
      </c>
      <c r="AE10" s="592">
        <v>0.99</v>
      </c>
      <c r="AF10" s="593">
        <v>42541</v>
      </c>
      <c r="AG10" s="589" t="s">
        <v>876</v>
      </c>
      <c r="AH10" s="593">
        <v>42541</v>
      </c>
      <c r="AI10" s="589" t="s">
        <v>287</v>
      </c>
      <c r="AJ10" s="593" t="s">
        <v>287</v>
      </c>
      <c r="AK10" s="589" t="s">
        <v>835</v>
      </c>
      <c r="AL10" s="593">
        <v>42541</v>
      </c>
      <c r="AM10" s="589" t="s">
        <v>287</v>
      </c>
      <c r="AN10" s="589" t="s">
        <v>300</v>
      </c>
      <c r="AO10" s="593">
        <v>42541</v>
      </c>
      <c r="AP10" s="590" t="s">
        <v>287</v>
      </c>
      <c r="AQ10" s="590" t="s">
        <v>959</v>
      </c>
      <c r="AR10" s="589" t="s">
        <v>838</v>
      </c>
      <c r="AS10" s="590" t="s">
        <v>287</v>
      </c>
      <c r="AT10" s="594" t="s">
        <v>287</v>
      </c>
      <c r="AU10" s="588" t="s">
        <v>287</v>
      </c>
      <c r="AV10" s="588" t="s">
        <v>287</v>
      </c>
      <c r="AW10" s="588">
        <v>11136002.453833338</v>
      </c>
      <c r="AX10" s="588">
        <v>25036153.210000001</v>
      </c>
      <c r="AY10" s="588">
        <v>18643580.468560003</v>
      </c>
      <c r="AZ10" s="589" t="s">
        <v>874</v>
      </c>
      <c r="BA10" s="589" t="s">
        <v>877</v>
      </c>
      <c r="BB10" s="589" t="s">
        <v>878</v>
      </c>
      <c r="BC10" s="588" t="s">
        <v>287</v>
      </c>
      <c r="BD10" s="590" t="s">
        <v>287</v>
      </c>
      <c r="BE10" s="594" t="s">
        <v>287</v>
      </c>
      <c r="BF10" s="594" t="s">
        <v>287</v>
      </c>
      <c r="BG10" s="594" t="s">
        <v>287</v>
      </c>
      <c r="BH10" s="594" t="s">
        <v>287</v>
      </c>
      <c r="BI10" s="594" t="s">
        <v>287</v>
      </c>
      <c r="BJ10" s="594" t="s">
        <v>287</v>
      </c>
      <c r="BK10" s="589" t="s">
        <v>287</v>
      </c>
      <c r="BL10" s="589" t="s">
        <v>287</v>
      </c>
      <c r="BM10" s="589" t="s">
        <v>287</v>
      </c>
      <c r="BN10" s="589" t="s">
        <v>287</v>
      </c>
      <c r="BO10" s="589" t="s">
        <v>287</v>
      </c>
      <c r="BP10" s="592" t="s">
        <v>287</v>
      </c>
      <c r="BQ10" s="592" t="s">
        <v>287</v>
      </c>
      <c r="BR10" s="592" t="s">
        <v>287</v>
      </c>
      <c r="BS10" s="592" t="s">
        <v>287</v>
      </c>
      <c r="BT10" s="444">
        <v>153688116</v>
      </c>
      <c r="BU10" s="444">
        <v>131088423</v>
      </c>
      <c r="BV10" s="444">
        <v>367211875</v>
      </c>
      <c r="BW10" s="444">
        <v>262176846</v>
      </c>
      <c r="BX10" s="444">
        <v>79237208</v>
      </c>
      <c r="BY10" s="444">
        <v>440044964</v>
      </c>
      <c r="BZ10" s="444">
        <v>286356848</v>
      </c>
      <c r="CA10" s="589" t="s">
        <v>839</v>
      </c>
      <c r="CB10" s="589" t="s">
        <v>287</v>
      </c>
      <c r="CC10" s="592">
        <v>0.92430000000000001</v>
      </c>
      <c r="CD10" s="592">
        <v>2.8999999999999998E-3</v>
      </c>
      <c r="CE10" s="444" t="s">
        <v>287</v>
      </c>
      <c r="CF10" s="444">
        <v>316266125.86000001</v>
      </c>
      <c r="CG10" s="592">
        <v>1</v>
      </c>
      <c r="CH10" s="592" t="s">
        <v>287</v>
      </c>
      <c r="CI10" s="592" t="s">
        <v>287</v>
      </c>
      <c r="CJ10" s="592" t="s">
        <v>287</v>
      </c>
      <c r="CK10" s="592" t="s">
        <v>287</v>
      </c>
      <c r="CL10" s="592" t="s">
        <v>287</v>
      </c>
      <c r="CM10" s="592" t="s">
        <v>287</v>
      </c>
      <c r="CN10" s="606" t="s">
        <v>287</v>
      </c>
      <c r="CO10" s="594" t="s">
        <v>287</v>
      </c>
      <c r="CP10" s="594" t="s">
        <v>287</v>
      </c>
      <c r="CQ10" s="594" t="s">
        <v>287</v>
      </c>
      <c r="CR10" s="594" t="s">
        <v>287</v>
      </c>
      <c r="CS10" s="594" t="s">
        <v>287</v>
      </c>
      <c r="CT10" s="606" t="s">
        <v>287</v>
      </c>
      <c r="CU10" s="589" t="s">
        <v>287</v>
      </c>
      <c r="CV10" s="589" t="s">
        <v>287</v>
      </c>
      <c r="CW10" s="590" t="s">
        <v>287</v>
      </c>
      <c r="CX10" s="594" t="s">
        <v>287</v>
      </c>
      <c r="CY10" s="588" t="s">
        <v>287</v>
      </c>
      <c r="CZ10" s="588" t="s">
        <v>287</v>
      </c>
      <c r="DA10" s="592">
        <v>0.99600000000000011</v>
      </c>
      <c r="DB10" s="592">
        <v>1</v>
      </c>
      <c r="DC10" s="589" t="s">
        <v>961</v>
      </c>
      <c r="DD10" s="445">
        <v>30</v>
      </c>
      <c r="DE10" s="445">
        <v>9</v>
      </c>
      <c r="DF10" s="445" t="s">
        <v>287</v>
      </c>
      <c r="DG10" s="445" t="s">
        <v>287</v>
      </c>
      <c r="DH10" s="445">
        <v>30</v>
      </c>
      <c r="DI10" s="445">
        <v>8</v>
      </c>
      <c r="DJ10" s="445">
        <v>1</v>
      </c>
      <c r="DK10" s="445">
        <v>23</v>
      </c>
      <c r="DL10" s="445">
        <v>7</v>
      </c>
      <c r="DM10" s="446" t="s">
        <v>287</v>
      </c>
      <c r="DN10" s="446">
        <v>0.49636313291320744</v>
      </c>
      <c r="DO10" s="446">
        <v>0.69700529914819265</v>
      </c>
      <c r="DP10" s="605" t="s">
        <v>287</v>
      </c>
      <c r="DQ10" s="605" t="s">
        <v>287</v>
      </c>
      <c r="DR10" s="605" t="s">
        <v>287</v>
      </c>
      <c r="DS10" s="605" t="s">
        <v>287</v>
      </c>
      <c r="DT10" s="605" t="s">
        <v>287</v>
      </c>
      <c r="DU10" s="605" t="s">
        <v>287</v>
      </c>
    </row>
    <row r="11" spans="1:125" ht="15" customHeight="1" x14ac:dyDescent="0.35">
      <c r="A11" s="586">
        <v>44469</v>
      </c>
      <c r="B11" s="587" t="s">
        <v>295</v>
      </c>
      <c r="C11" s="587" t="s">
        <v>873</v>
      </c>
      <c r="D11" s="587" t="s">
        <v>832</v>
      </c>
      <c r="E11" s="604" t="s">
        <v>287</v>
      </c>
      <c r="F11" s="444">
        <v>25000000</v>
      </c>
      <c r="G11" s="444">
        <v>60000000</v>
      </c>
      <c r="H11" s="444">
        <v>15000000</v>
      </c>
      <c r="I11" s="444">
        <v>19456471.730000004</v>
      </c>
      <c r="J11" s="588" t="s">
        <v>287</v>
      </c>
      <c r="K11" s="588" t="s">
        <v>287</v>
      </c>
      <c r="L11" s="588" t="s">
        <v>287</v>
      </c>
      <c r="M11" s="589" t="s">
        <v>287</v>
      </c>
      <c r="N11" s="588" t="s">
        <v>287</v>
      </c>
      <c r="O11" s="590" t="s">
        <v>287</v>
      </c>
      <c r="P11" s="589" t="s">
        <v>874</v>
      </c>
      <c r="Q11" s="589" t="s">
        <v>1229</v>
      </c>
      <c r="R11" s="590" t="s">
        <v>287</v>
      </c>
      <c r="S11" s="590" t="s">
        <v>287</v>
      </c>
      <c r="T11" s="589" t="s">
        <v>880</v>
      </c>
      <c r="U11" s="589" t="s">
        <v>834</v>
      </c>
      <c r="V11" s="592">
        <v>0.99</v>
      </c>
      <c r="W11" s="589" t="s">
        <v>835</v>
      </c>
      <c r="X11" s="605" t="s">
        <v>836</v>
      </c>
      <c r="Y11" s="590">
        <v>0</v>
      </c>
      <c r="Z11" s="589" t="s">
        <v>287</v>
      </c>
      <c r="AA11" s="589" t="s">
        <v>837</v>
      </c>
      <c r="AB11" s="593">
        <v>42541</v>
      </c>
      <c r="AC11" s="589" t="s">
        <v>875</v>
      </c>
      <c r="AD11" s="593">
        <v>42541</v>
      </c>
      <c r="AE11" s="592">
        <v>0.99</v>
      </c>
      <c r="AF11" s="593">
        <v>42541</v>
      </c>
      <c r="AG11" s="589" t="s">
        <v>876</v>
      </c>
      <c r="AH11" s="593">
        <v>42541</v>
      </c>
      <c r="AI11" s="589" t="s">
        <v>287</v>
      </c>
      <c r="AJ11" s="593" t="s">
        <v>287</v>
      </c>
      <c r="AK11" s="589" t="s">
        <v>835</v>
      </c>
      <c r="AL11" s="593">
        <v>42541</v>
      </c>
      <c r="AM11" s="589" t="s">
        <v>287</v>
      </c>
      <c r="AN11" s="589" t="s">
        <v>300</v>
      </c>
      <c r="AO11" s="593">
        <v>42541</v>
      </c>
      <c r="AP11" s="590" t="s">
        <v>287</v>
      </c>
      <c r="AQ11" s="590" t="s">
        <v>959</v>
      </c>
      <c r="AR11" s="589" t="s">
        <v>838</v>
      </c>
      <c r="AS11" s="590" t="s">
        <v>287</v>
      </c>
      <c r="AT11" s="594" t="s">
        <v>287</v>
      </c>
      <c r="AU11" s="588" t="s">
        <v>287</v>
      </c>
      <c r="AV11" s="588" t="s">
        <v>287</v>
      </c>
      <c r="AW11" s="588">
        <v>7541524.7706666654</v>
      </c>
      <c r="AX11" s="588">
        <v>15546005.220000003</v>
      </c>
      <c r="AY11" s="588">
        <v>6059181.5711000003</v>
      </c>
      <c r="AZ11" s="589" t="s">
        <v>874</v>
      </c>
      <c r="BA11" s="589" t="s">
        <v>877</v>
      </c>
      <c r="BB11" s="589" t="s">
        <v>878</v>
      </c>
      <c r="BC11" s="588" t="s">
        <v>287</v>
      </c>
      <c r="BD11" s="590" t="s">
        <v>287</v>
      </c>
      <c r="BE11" s="594" t="s">
        <v>287</v>
      </c>
      <c r="BF11" s="594" t="s">
        <v>287</v>
      </c>
      <c r="BG11" s="594" t="s">
        <v>287</v>
      </c>
      <c r="BH11" s="594" t="s">
        <v>287</v>
      </c>
      <c r="BI11" s="594" t="s">
        <v>287</v>
      </c>
      <c r="BJ11" s="594" t="s">
        <v>287</v>
      </c>
      <c r="BK11" s="589" t="s">
        <v>287</v>
      </c>
      <c r="BL11" s="589" t="s">
        <v>287</v>
      </c>
      <c r="BM11" s="589" t="s">
        <v>287</v>
      </c>
      <c r="BN11" s="589" t="s">
        <v>287</v>
      </c>
      <c r="BO11" s="589" t="s">
        <v>287</v>
      </c>
      <c r="BP11" s="592" t="s">
        <v>287</v>
      </c>
      <c r="BQ11" s="592" t="s">
        <v>287</v>
      </c>
      <c r="BR11" s="592" t="s">
        <v>287</v>
      </c>
      <c r="BS11" s="592" t="s">
        <v>287</v>
      </c>
      <c r="BT11" s="444">
        <v>153688116</v>
      </c>
      <c r="BU11" s="444">
        <v>131088423</v>
      </c>
      <c r="BV11" s="444">
        <v>367211875</v>
      </c>
      <c r="BW11" s="444">
        <v>262176846</v>
      </c>
      <c r="BX11" s="444">
        <v>79237208</v>
      </c>
      <c r="BY11" s="444">
        <v>440044964</v>
      </c>
      <c r="BZ11" s="444">
        <v>286356848</v>
      </c>
      <c r="CA11" s="589" t="s">
        <v>839</v>
      </c>
      <c r="CB11" s="589" t="s">
        <v>287</v>
      </c>
      <c r="CC11" s="592">
        <v>0.92430000000000001</v>
      </c>
      <c r="CD11" s="592">
        <v>2.8999999999999998E-3</v>
      </c>
      <c r="CE11" s="444" t="s">
        <v>287</v>
      </c>
      <c r="CF11" s="444">
        <v>308999094.54999995</v>
      </c>
      <c r="CG11" s="592">
        <v>1</v>
      </c>
      <c r="CH11" s="592" t="s">
        <v>287</v>
      </c>
      <c r="CI11" s="592" t="s">
        <v>287</v>
      </c>
      <c r="CJ11" s="592" t="s">
        <v>287</v>
      </c>
      <c r="CK11" s="592" t="s">
        <v>287</v>
      </c>
      <c r="CL11" s="592" t="s">
        <v>287</v>
      </c>
      <c r="CM11" s="592" t="s">
        <v>287</v>
      </c>
      <c r="CN11" s="606" t="s">
        <v>287</v>
      </c>
      <c r="CO11" s="594" t="s">
        <v>287</v>
      </c>
      <c r="CP11" s="594" t="s">
        <v>287</v>
      </c>
      <c r="CQ11" s="594" t="s">
        <v>287</v>
      </c>
      <c r="CR11" s="594" t="s">
        <v>287</v>
      </c>
      <c r="CS11" s="594" t="s">
        <v>287</v>
      </c>
      <c r="CT11" s="606" t="s">
        <v>287</v>
      </c>
      <c r="CU11" s="589" t="s">
        <v>287</v>
      </c>
      <c r="CV11" s="589" t="s">
        <v>287</v>
      </c>
      <c r="CW11" s="590" t="s">
        <v>287</v>
      </c>
      <c r="CX11" s="594" t="s">
        <v>287</v>
      </c>
      <c r="CY11" s="588" t="s">
        <v>287</v>
      </c>
      <c r="CZ11" s="588" t="s">
        <v>287</v>
      </c>
      <c r="DA11" s="592">
        <v>0.99600000000000011</v>
      </c>
      <c r="DB11" s="592">
        <v>1</v>
      </c>
      <c r="DC11" s="589" t="s">
        <v>961</v>
      </c>
      <c r="DD11" s="445">
        <v>30</v>
      </c>
      <c r="DE11" s="445">
        <v>9</v>
      </c>
      <c r="DF11" s="445" t="s">
        <v>287</v>
      </c>
      <c r="DG11" s="445" t="s">
        <v>287</v>
      </c>
      <c r="DH11" s="445">
        <v>30</v>
      </c>
      <c r="DI11" s="445">
        <v>8</v>
      </c>
      <c r="DJ11" s="445">
        <v>1</v>
      </c>
      <c r="DK11" s="445">
        <v>23</v>
      </c>
      <c r="DL11" s="445">
        <v>7</v>
      </c>
      <c r="DM11" s="446" t="s">
        <v>287</v>
      </c>
      <c r="DN11" s="446">
        <v>0.47510000000000002</v>
      </c>
      <c r="DO11" s="446">
        <v>0.68340000000000001</v>
      </c>
      <c r="DP11" s="605" t="s">
        <v>287</v>
      </c>
      <c r="DQ11" s="605" t="s">
        <v>287</v>
      </c>
      <c r="DR11" s="605" t="s">
        <v>287</v>
      </c>
      <c r="DS11" s="605" t="s">
        <v>287</v>
      </c>
      <c r="DT11" s="605" t="s">
        <v>287</v>
      </c>
      <c r="DU11" s="605" t="s">
        <v>287</v>
      </c>
    </row>
    <row r="12" spans="1:125" ht="15" customHeight="1" x14ac:dyDescent="0.35">
      <c r="A12" s="586">
        <v>44561</v>
      </c>
      <c r="B12" s="587" t="s">
        <v>295</v>
      </c>
      <c r="C12" s="587" t="s">
        <v>873</v>
      </c>
      <c r="D12" s="587" t="s">
        <v>832</v>
      </c>
      <c r="E12" s="604" t="s">
        <v>287</v>
      </c>
      <c r="F12" s="444">
        <v>25000000</v>
      </c>
      <c r="G12" s="444">
        <v>60000000</v>
      </c>
      <c r="H12" s="444">
        <v>15000000</v>
      </c>
      <c r="I12" s="444">
        <v>19456471.730000004</v>
      </c>
      <c r="J12" s="588" t="s">
        <v>287</v>
      </c>
      <c r="K12" s="588" t="s">
        <v>287</v>
      </c>
      <c r="L12" s="588" t="s">
        <v>287</v>
      </c>
      <c r="M12" s="589" t="s">
        <v>287</v>
      </c>
      <c r="N12" s="588" t="s">
        <v>287</v>
      </c>
      <c r="O12" s="590" t="s">
        <v>287</v>
      </c>
      <c r="P12" s="589" t="s">
        <v>874</v>
      </c>
      <c r="Q12" s="589" t="s">
        <v>1230</v>
      </c>
      <c r="R12" s="590" t="s">
        <v>287</v>
      </c>
      <c r="S12" s="590" t="s">
        <v>287</v>
      </c>
      <c r="T12" s="589" t="s">
        <v>880</v>
      </c>
      <c r="U12" s="589" t="s">
        <v>834</v>
      </c>
      <c r="V12" s="592">
        <v>0.99</v>
      </c>
      <c r="W12" s="589" t="s">
        <v>835</v>
      </c>
      <c r="X12" s="605" t="s">
        <v>935</v>
      </c>
      <c r="Y12" s="590">
        <v>0</v>
      </c>
      <c r="Z12" s="589" t="s">
        <v>287</v>
      </c>
      <c r="AA12" s="589" t="s">
        <v>837</v>
      </c>
      <c r="AB12" s="593">
        <v>42541</v>
      </c>
      <c r="AC12" s="589" t="s">
        <v>875</v>
      </c>
      <c r="AD12" s="593">
        <v>42541</v>
      </c>
      <c r="AE12" s="592">
        <v>0.99</v>
      </c>
      <c r="AF12" s="593">
        <v>42541</v>
      </c>
      <c r="AG12" s="589" t="s">
        <v>876</v>
      </c>
      <c r="AH12" s="593">
        <v>42541</v>
      </c>
      <c r="AI12" s="589" t="s">
        <v>287</v>
      </c>
      <c r="AJ12" s="593" t="s">
        <v>287</v>
      </c>
      <c r="AK12" s="589" t="s">
        <v>835</v>
      </c>
      <c r="AL12" s="593">
        <v>42541</v>
      </c>
      <c r="AM12" s="589" t="s">
        <v>287</v>
      </c>
      <c r="AN12" s="589" t="s">
        <v>300</v>
      </c>
      <c r="AO12" s="593">
        <v>42541</v>
      </c>
      <c r="AP12" s="590" t="s">
        <v>287</v>
      </c>
      <c r="AQ12" s="590" t="s">
        <v>959</v>
      </c>
      <c r="AR12" s="589" t="s">
        <v>838</v>
      </c>
      <c r="AS12" s="590" t="s">
        <v>287</v>
      </c>
      <c r="AT12" s="594" t="s">
        <v>287</v>
      </c>
      <c r="AU12" s="588" t="s">
        <v>287</v>
      </c>
      <c r="AV12" s="588" t="s">
        <v>287</v>
      </c>
      <c r="AW12" s="588">
        <v>7541471.5046774196</v>
      </c>
      <c r="AX12" s="588">
        <v>34203202.679999992</v>
      </c>
      <c r="AY12" s="588">
        <v>11876297.892139999</v>
      </c>
      <c r="AZ12" s="589" t="s">
        <v>874</v>
      </c>
      <c r="BA12" s="589" t="s">
        <v>877</v>
      </c>
      <c r="BB12" s="589" t="s">
        <v>878</v>
      </c>
      <c r="BC12" s="588" t="s">
        <v>287</v>
      </c>
      <c r="BD12" s="590" t="s">
        <v>287</v>
      </c>
      <c r="BE12" s="594" t="s">
        <v>287</v>
      </c>
      <c r="BF12" s="594" t="s">
        <v>287</v>
      </c>
      <c r="BG12" s="594" t="s">
        <v>287</v>
      </c>
      <c r="BH12" s="594" t="s">
        <v>287</v>
      </c>
      <c r="BI12" s="594" t="s">
        <v>287</v>
      </c>
      <c r="BJ12" s="594" t="s">
        <v>287</v>
      </c>
      <c r="BK12" s="589" t="s">
        <v>287</v>
      </c>
      <c r="BL12" s="589" t="s">
        <v>287</v>
      </c>
      <c r="BM12" s="589" t="s">
        <v>287</v>
      </c>
      <c r="BN12" s="589" t="s">
        <v>287</v>
      </c>
      <c r="BO12" s="589" t="s">
        <v>287</v>
      </c>
      <c r="BP12" s="592" t="s">
        <v>287</v>
      </c>
      <c r="BQ12" s="592" t="s">
        <v>287</v>
      </c>
      <c r="BR12" s="592" t="s">
        <v>287</v>
      </c>
      <c r="BS12" s="592" t="s">
        <v>287</v>
      </c>
      <c r="BT12" s="444">
        <v>153688116</v>
      </c>
      <c r="BU12" s="444">
        <v>131088423</v>
      </c>
      <c r="BV12" s="444">
        <v>367211875</v>
      </c>
      <c r="BW12" s="444">
        <v>262176846</v>
      </c>
      <c r="BX12" s="444">
        <v>79237208</v>
      </c>
      <c r="BY12" s="444">
        <v>440044964</v>
      </c>
      <c r="BZ12" s="444">
        <v>286356848</v>
      </c>
      <c r="CA12" s="589" t="s">
        <v>839</v>
      </c>
      <c r="CB12" s="589" t="s">
        <v>287</v>
      </c>
      <c r="CC12" s="592">
        <v>0.92430000000000001</v>
      </c>
      <c r="CD12" s="592">
        <v>2.8999999999999998E-3</v>
      </c>
      <c r="CE12" s="444" t="s">
        <v>287</v>
      </c>
      <c r="CF12" s="444">
        <v>305374693.23000002</v>
      </c>
      <c r="CG12" s="592">
        <v>1</v>
      </c>
      <c r="CH12" s="592" t="s">
        <v>287</v>
      </c>
      <c r="CI12" s="592" t="s">
        <v>287</v>
      </c>
      <c r="CJ12" s="592" t="s">
        <v>287</v>
      </c>
      <c r="CK12" s="592" t="s">
        <v>287</v>
      </c>
      <c r="CL12" s="592" t="s">
        <v>287</v>
      </c>
      <c r="CM12" s="592" t="s">
        <v>287</v>
      </c>
      <c r="CN12" s="606" t="s">
        <v>287</v>
      </c>
      <c r="CO12" s="594" t="s">
        <v>287</v>
      </c>
      <c r="CP12" s="594" t="s">
        <v>287</v>
      </c>
      <c r="CQ12" s="594" t="s">
        <v>287</v>
      </c>
      <c r="CR12" s="594" t="s">
        <v>287</v>
      </c>
      <c r="CS12" s="594" t="s">
        <v>287</v>
      </c>
      <c r="CT12" s="606" t="s">
        <v>287</v>
      </c>
      <c r="CU12" s="589" t="s">
        <v>287</v>
      </c>
      <c r="CV12" s="589" t="s">
        <v>287</v>
      </c>
      <c r="CW12" s="590" t="s">
        <v>287</v>
      </c>
      <c r="CX12" s="594" t="s">
        <v>287</v>
      </c>
      <c r="CY12" s="588" t="s">
        <v>287</v>
      </c>
      <c r="CZ12" s="588" t="s">
        <v>287</v>
      </c>
      <c r="DA12" s="592">
        <v>0.998</v>
      </c>
      <c r="DB12" s="592">
        <v>0.99860000000000004</v>
      </c>
      <c r="DC12" s="589" t="s">
        <v>961</v>
      </c>
      <c r="DD12" s="445">
        <v>30</v>
      </c>
      <c r="DE12" s="445">
        <v>9</v>
      </c>
      <c r="DF12" s="445" t="s">
        <v>287</v>
      </c>
      <c r="DG12" s="445" t="s">
        <v>287</v>
      </c>
      <c r="DH12" s="445">
        <v>30</v>
      </c>
      <c r="DI12" s="445">
        <v>8</v>
      </c>
      <c r="DJ12" s="445">
        <v>1</v>
      </c>
      <c r="DK12" s="445">
        <v>23</v>
      </c>
      <c r="DL12" s="445">
        <v>7</v>
      </c>
      <c r="DM12" s="446" t="s">
        <v>287</v>
      </c>
      <c r="DN12" s="446">
        <v>0.47509400000000002</v>
      </c>
      <c r="DO12" s="446">
        <v>0.68344899999999997</v>
      </c>
      <c r="DP12" s="605" t="s">
        <v>287</v>
      </c>
      <c r="DQ12" s="605" t="s">
        <v>287</v>
      </c>
      <c r="DR12" s="605" t="s">
        <v>287</v>
      </c>
      <c r="DS12" s="605" t="s">
        <v>287</v>
      </c>
      <c r="DT12" s="605" t="s">
        <v>287</v>
      </c>
      <c r="DU12" s="605" t="s">
        <v>287</v>
      </c>
    </row>
    <row r="13" spans="1:125" ht="15" customHeight="1" x14ac:dyDescent="0.35">
      <c r="A13" s="586">
        <v>44651</v>
      </c>
      <c r="B13" s="587" t="s">
        <v>295</v>
      </c>
      <c r="C13" s="587" t="s">
        <v>873</v>
      </c>
      <c r="D13" s="587" t="s">
        <v>832</v>
      </c>
      <c r="E13" s="588" t="s">
        <v>287</v>
      </c>
      <c r="F13" s="444">
        <v>25000000</v>
      </c>
      <c r="G13" s="444">
        <v>60000000</v>
      </c>
      <c r="H13" s="444">
        <v>15000000</v>
      </c>
      <c r="I13" s="444">
        <v>19585730.375608999</v>
      </c>
      <c r="J13" s="588" t="s">
        <v>287</v>
      </c>
      <c r="K13" s="588" t="s">
        <v>287</v>
      </c>
      <c r="L13" s="588" t="s">
        <v>287</v>
      </c>
      <c r="M13" s="589" t="s">
        <v>287</v>
      </c>
      <c r="N13" s="588" t="s">
        <v>287</v>
      </c>
      <c r="O13" s="590" t="s">
        <v>287</v>
      </c>
      <c r="P13" s="589" t="s">
        <v>874</v>
      </c>
      <c r="Q13" s="589" t="s">
        <v>1230</v>
      </c>
      <c r="R13" s="590" t="s">
        <v>287</v>
      </c>
      <c r="S13" s="590" t="s">
        <v>287</v>
      </c>
      <c r="T13" s="589" t="s">
        <v>955</v>
      </c>
      <c r="U13" s="589" t="s">
        <v>834</v>
      </c>
      <c r="V13" s="592">
        <v>0.99</v>
      </c>
      <c r="W13" s="589" t="s">
        <v>835</v>
      </c>
      <c r="X13" s="605">
        <v>240</v>
      </c>
      <c r="Y13" s="590">
        <v>0</v>
      </c>
      <c r="Z13" s="589" t="s">
        <v>956</v>
      </c>
      <c r="AA13" s="589" t="s">
        <v>837</v>
      </c>
      <c r="AB13" s="593">
        <v>42541</v>
      </c>
      <c r="AC13" s="589" t="s">
        <v>875</v>
      </c>
      <c r="AD13" s="593">
        <v>42541</v>
      </c>
      <c r="AE13" s="592">
        <v>0.99</v>
      </c>
      <c r="AF13" s="593">
        <v>42541</v>
      </c>
      <c r="AG13" s="589" t="s">
        <v>876</v>
      </c>
      <c r="AH13" s="593">
        <v>42541</v>
      </c>
      <c r="AI13" s="589" t="s">
        <v>287</v>
      </c>
      <c r="AJ13" s="593" t="s">
        <v>287</v>
      </c>
      <c r="AK13" s="589" t="s">
        <v>835</v>
      </c>
      <c r="AL13" s="593">
        <v>42541</v>
      </c>
      <c r="AM13" s="589" t="s">
        <v>957</v>
      </c>
      <c r="AN13" s="589" t="s">
        <v>1215</v>
      </c>
      <c r="AO13" s="593">
        <v>44564</v>
      </c>
      <c r="AP13" s="590" t="s">
        <v>287</v>
      </c>
      <c r="AQ13" s="589" t="s">
        <v>959</v>
      </c>
      <c r="AR13" s="589" t="s">
        <v>960</v>
      </c>
      <c r="AS13" s="590" t="s">
        <v>287</v>
      </c>
      <c r="AT13" s="594" t="s">
        <v>287</v>
      </c>
      <c r="AU13" s="588" t="s">
        <v>287</v>
      </c>
      <c r="AV13" s="588" t="s">
        <v>287</v>
      </c>
      <c r="AW13" s="588" t="s">
        <v>287</v>
      </c>
      <c r="AX13" s="588" t="s">
        <v>287</v>
      </c>
      <c r="AY13" s="588">
        <v>23639092.609999999</v>
      </c>
      <c r="AZ13" s="589" t="s">
        <v>874</v>
      </c>
      <c r="BA13" s="589" t="s">
        <v>877</v>
      </c>
      <c r="BB13" s="589" t="s">
        <v>878</v>
      </c>
      <c r="BC13" s="588" t="s">
        <v>287</v>
      </c>
      <c r="BD13" s="590">
        <v>0</v>
      </c>
      <c r="BE13" s="594">
        <v>1</v>
      </c>
      <c r="BF13" s="594" t="s">
        <v>287</v>
      </c>
      <c r="BG13" s="594" t="s">
        <v>287</v>
      </c>
      <c r="BH13" s="594">
        <v>1</v>
      </c>
      <c r="BI13" s="594" t="s">
        <v>287</v>
      </c>
      <c r="BJ13" s="594" t="s">
        <v>287</v>
      </c>
      <c r="BK13" s="589" t="s">
        <v>287</v>
      </c>
      <c r="BL13" s="589" t="s">
        <v>287</v>
      </c>
      <c r="BM13" s="589" t="s">
        <v>287</v>
      </c>
      <c r="BN13" s="589" t="s">
        <v>287</v>
      </c>
      <c r="BO13" s="589" t="s">
        <v>287</v>
      </c>
      <c r="BP13" s="592" t="s">
        <v>287</v>
      </c>
      <c r="BQ13" s="592" t="s">
        <v>287</v>
      </c>
      <c r="BR13" s="592" t="s">
        <v>287</v>
      </c>
      <c r="BS13" s="592" t="s">
        <v>287</v>
      </c>
      <c r="BT13" s="444">
        <v>123366643</v>
      </c>
      <c r="BU13" s="444">
        <v>115440952</v>
      </c>
      <c r="BV13" s="444">
        <v>328880427</v>
      </c>
      <c r="BW13" s="444">
        <v>230881904</v>
      </c>
      <c r="BX13" s="444">
        <v>73833567</v>
      </c>
      <c r="BY13" s="444">
        <v>371491912</v>
      </c>
      <c r="BZ13" s="444">
        <v>248125269</v>
      </c>
      <c r="CA13" s="589" t="s">
        <v>839</v>
      </c>
      <c r="CB13" s="589" t="s">
        <v>287</v>
      </c>
      <c r="CC13" s="592">
        <v>0.90169999999999995</v>
      </c>
      <c r="CD13" s="592">
        <v>3.5000000000000001E-3</v>
      </c>
      <c r="CE13" s="444" t="s">
        <v>287</v>
      </c>
      <c r="CF13" s="444">
        <v>316802196.94</v>
      </c>
      <c r="CG13" s="592">
        <v>1</v>
      </c>
      <c r="CH13" s="592" t="s">
        <v>287</v>
      </c>
      <c r="CI13" s="592" t="s">
        <v>287</v>
      </c>
      <c r="CJ13" s="592" t="s">
        <v>287</v>
      </c>
      <c r="CK13" s="592" t="s">
        <v>287</v>
      </c>
      <c r="CL13" s="592" t="s">
        <v>287</v>
      </c>
      <c r="CM13" s="592" t="s">
        <v>287</v>
      </c>
      <c r="CN13" s="606" t="s">
        <v>287</v>
      </c>
      <c r="CO13" s="594" t="s">
        <v>287</v>
      </c>
      <c r="CP13" s="594" t="s">
        <v>287</v>
      </c>
      <c r="CQ13" s="594" t="s">
        <v>287</v>
      </c>
      <c r="CR13" s="594" t="s">
        <v>287</v>
      </c>
      <c r="CS13" s="594" t="s">
        <v>287</v>
      </c>
      <c r="CT13" s="606" t="s">
        <v>287</v>
      </c>
      <c r="CU13" s="589" t="s">
        <v>287</v>
      </c>
      <c r="CV13" s="589" t="s">
        <v>287</v>
      </c>
      <c r="CW13" s="590" t="s">
        <v>287</v>
      </c>
      <c r="CX13" s="594" t="s">
        <v>287</v>
      </c>
      <c r="CY13" s="588" t="s">
        <v>287</v>
      </c>
      <c r="CZ13" s="588" t="s">
        <v>287</v>
      </c>
      <c r="DA13" s="592">
        <v>0.998</v>
      </c>
      <c r="DB13" s="592">
        <v>0.99860000000000004</v>
      </c>
      <c r="DC13" s="589" t="s">
        <v>961</v>
      </c>
      <c r="DD13" s="445">
        <v>30</v>
      </c>
      <c r="DE13" s="445" t="s">
        <v>287</v>
      </c>
      <c r="DF13" s="445" t="s">
        <v>287</v>
      </c>
      <c r="DG13" s="445" t="s">
        <v>287</v>
      </c>
      <c r="DH13" s="445" t="s">
        <v>287</v>
      </c>
      <c r="DI13" s="445" t="s">
        <v>287</v>
      </c>
      <c r="DJ13" s="445" t="s">
        <v>287</v>
      </c>
      <c r="DK13" s="445">
        <v>30</v>
      </c>
      <c r="DL13" s="445" t="s">
        <v>287</v>
      </c>
      <c r="DM13" s="446" t="s">
        <v>287</v>
      </c>
      <c r="DN13" s="446">
        <v>0.50143269199999996</v>
      </c>
      <c r="DO13" s="446">
        <v>0.75874043999999996</v>
      </c>
      <c r="DP13" s="605" t="s">
        <v>287</v>
      </c>
      <c r="DQ13" s="605" t="s">
        <v>287</v>
      </c>
      <c r="DR13" s="605" t="s">
        <v>287</v>
      </c>
      <c r="DS13" s="605" t="s">
        <v>287</v>
      </c>
      <c r="DT13" s="605" t="s">
        <v>287</v>
      </c>
      <c r="DU13" s="605" t="s">
        <v>287</v>
      </c>
    </row>
    <row r="14" spans="1:125" ht="15" customHeight="1" x14ac:dyDescent="0.35">
      <c r="A14" s="586">
        <v>44742</v>
      </c>
      <c r="B14" s="587" t="s">
        <v>295</v>
      </c>
      <c r="C14" s="587" t="s">
        <v>873</v>
      </c>
      <c r="D14" s="587" t="s">
        <v>832</v>
      </c>
      <c r="E14" s="588" t="s">
        <v>287</v>
      </c>
      <c r="F14" s="444">
        <v>25000000</v>
      </c>
      <c r="G14" s="444">
        <v>60000000</v>
      </c>
      <c r="H14" s="444">
        <v>15000000</v>
      </c>
      <c r="I14" s="444">
        <v>19691580.16</v>
      </c>
      <c r="J14" s="588" t="s">
        <v>287</v>
      </c>
      <c r="K14" s="588" t="s">
        <v>287</v>
      </c>
      <c r="L14" s="588" t="s">
        <v>287</v>
      </c>
      <c r="M14" s="589" t="s">
        <v>287</v>
      </c>
      <c r="N14" s="588" t="s">
        <v>287</v>
      </c>
      <c r="O14" s="590" t="s">
        <v>287</v>
      </c>
      <c r="P14" s="589" t="s">
        <v>874</v>
      </c>
      <c r="Q14" s="589" t="s">
        <v>1230</v>
      </c>
      <c r="R14" s="590" t="s">
        <v>287</v>
      </c>
      <c r="S14" s="590" t="s">
        <v>287</v>
      </c>
      <c r="T14" s="591" t="s">
        <v>1219</v>
      </c>
      <c r="U14" s="589" t="s">
        <v>834</v>
      </c>
      <c r="V14" s="592">
        <v>0.99</v>
      </c>
      <c r="W14" s="589" t="s">
        <v>835</v>
      </c>
      <c r="X14" s="587">
        <v>240</v>
      </c>
      <c r="Y14" s="590">
        <v>0</v>
      </c>
      <c r="Z14" s="589" t="s">
        <v>956</v>
      </c>
      <c r="AA14" s="589" t="s">
        <v>837</v>
      </c>
      <c r="AB14" s="593">
        <v>42541</v>
      </c>
      <c r="AC14" s="589" t="s">
        <v>875</v>
      </c>
      <c r="AD14" s="593">
        <v>42541</v>
      </c>
      <c r="AE14" s="592">
        <v>0.99</v>
      </c>
      <c r="AF14" s="593">
        <v>42541</v>
      </c>
      <c r="AG14" s="589" t="s">
        <v>876</v>
      </c>
      <c r="AH14" s="593">
        <v>42541</v>
      </c>
      <c r="AI14" s="589" t="s">
        <v>287</v>
      </c>
      <c r="AJ14" s="593" t="s">
        <v>287</v>
      </c>
      <c r="AK14" s="589" t="s">
        <v>835</v>
      </c>
      <c r="AL14" s="593">
        <v>42541</v>
      </c>
      <c r="AM14" s="607" t="s">
        <v>957</v>
      </c>
      <c r="AN14" s="589" t="s">
        <v>1215</v>
      </c>
      <c r="AO14" s="593">
        <v>44564</v>
      </c>
      <c r="AP14" s="590" t="s">
        <v>287</v>
      </c>
      <c r="AQ14" s="589" t="s">
        <v>959</v>
      </c>
      <c r="AR14" s="589" t="s">
        <v>960</v>
      </c>
      <c r="AS14" s="590" t="s">
        <v>287</v>
      </c>
      <c r="AT14" s="594" t="s">
        <v>287</v>
      </c>
      <c r="AU14" s="588" t="s">
        <v>287</v>
      </c>
      <c r="AV14" s="588" t="s">
        <v>287</v>
      </c>
      <c r="AW14" s="588" t="s">
        <v>287</v>
      </c>
      <c r="AX14" s="588" t="s">
        <v>287</v>
      </c>
      <c r="AY14" s="588">
        <v>7780326.6166070001</v>
      </c>
      <c r="AZ14" s="589" t="s">
        <v>874</v>
      </c>
      <c r="BA14" s="589" t="s">
        <v>877</v>
      </c>
      <c r="BB14" s="589" t="s">
        <v>878</v>
      </c>
      <c r="BC14" s="588" t="s">
        <v>287</v>
      </c>
      <c r="BD14" s="590">
        <v>0</v>
      </c>
      <c r="BE14" s="594">
        <v>1</v>
      </c>
      <c r="BF14" s="594" t="s">
        <v>287</v>
      </c>
      <c r="BG14" s="594" t="s">
        <v>287</v>
      </c>
      <c r="BH14" s="594">
        <v>1</v>
      </c>
      <c r="BI14" s="594" t="s">
        <v>287</v>
      </c>
      <c r="BJ14" s="594" t="s">
        <v>287</v>
      </c>
      <c r="BK14" s="589" t="s">
        <v>287</v>
      </c>
      <c r="BL14" s="589" t="s">
        <v>287</v>
      </c>
      <c r="BM14" s="589" t="s">
        <v>287</v>
      </c>
      <c r="BN14" s="589" t="s">
        <v>287</v>
      </c>
      <c r="BO14" s="589" t="s">
        <v>287</v>
      </c>
      <c r="BP14" s="592" t="s">
        <v>287</v>
      </c>
      <c r="BQ14" s="592" t="s">
        <v>287</v>
      </c>
      <c r="BR14" s="592" t="s">
        <v>287</v>
      </c>
      <c r="BS14" s="592" t="s">
        <v>287</v>
      </c>
      <c r="BT14" s="444">
        <v>123366643</v>
      </c>
      <c r="BU14" s="444">
        <v>115440952</v>
      </c>
      <c r="BV14" s="444">
        <v>328880427</v>
      </c>
      <c r="BW14" s="444">
        <v>230881904</v>
      </c>
      <c r="BX14" s="444">
        <v>73833567</v>
      </c>
      <c r="BY14" s="444">
        <v>371491912</v>
      </c>
      <c r="BZ14" s="444">
        <v>248125269</v>
      </c>
      <c r="CA14" s="589" t="s">
        <v>839</v>
      </c>
      <c r="CB14" s="589" t="s">
        <v>287</v>
      </c>
      <c r="CC14" s="592">
        <v>0.90169999999999995</v>
      </c>
      <c r="CD14" s="592">
        <v>3.5000000000000001E-3</v>
      </c>
      <c r="CE14" s="444" t="s">
        <v>287</v>
      </c>
      <c r="CF14" s="444">
        <v>316361218.19999999</v>
      </c>
      <c r="CG14" s="592">
        <v>1</v>
      </c>
      <c r="CH14" s="592" t="s">
        <v>287</v>
      </c>
      <c r="CI14" s="592" t="s">
        <v>287</v>
      </c>
      <c r="CJ14" s="592" t="s">
        <v>287</v>
      </c>
      <c r="CK14" s="592" t="s">
        <v>287</v>
      </c>
      <c r="CL14" s="592" t="s">
        <v>287</v>
      </c>
      <c r="CM14" s="592" t="s">
        <v>287</v>
      </c>
      <c r="CN14" s="606" t="s">
        <v>287</v>
      </c>
      <c r="CO14" s="594" t="s">
        <v>287</v>
      </c>
      <c r="CP14" s="594" t="s">
        <v>287</v>
      </c>
      <c r="CQ14" s="594" t="s">
        <v>287</v>
      </c>
      <c r="CR14" s="594" t="s">
        <v>287</v>
      </c>
      <c r="CS14" s="594" t="s">
        <v>287</v>
      </c>
      <c r="CT14" s="606" t="s">
        <v>287</v>
      </c>
      <c r="CU14" s="589" t="s">
        <v>287</v>
      </c>
      <c r="CV14" s="589" t="s">
        <v>287</v>
      </c>
      <c r="CW14" s="590" t="s">
        <v>287</v>
      </c>
      <c r="CX14" s="594" t="s">
        <v>287</v>
      </c>
      <c r="CY14" s="588" t="s">
        <v>287</v>
      </c>
      <c r="CZ14" s="588" t="s">
        <v>287</v>
      </c>
      <c r="DA14" s="592">
        <v>0.998</v>
      </c>
      <c r="DB14" s="592">
        <v>0.99860000000000004</v>
      </c>
      <c r="DC14" s="589" t="s">
        <v>961</v>
      </c>
      <c r="DD14" s="445">
        <v>30</v>
      </c>
      <c r="DE14" s="445" t="s">
        <v>287</v>
      </c>
      <c r="DF14" s="445" t="s">
        <v>287</v>
      </c>
      <c r="DG14" s="445" t="s">
        <v>287</v>
      </c>
      <c r="DH14" s="445" t="s">
        <v>287</v>
      </c>
      <c r="DI14" s="445" t="s">
        <v>287</v>
      </c>
      <c r="DJ14" s="445" t="s">
        <v>287</v>
      </c>
      <c r="DK14" s="445">
        <v>30</v>
      </c>
      <c r="DL14" s="445" t="s">
        <v>287</v>
      </c>
      <c r="DM14" s="446" t="s">
        <v>287</v>
      </c>
      <c r="DN14" s="446">
        <v>0.49252998899501998</v>
      </c>
      <c r="DO14" s="446">
        <v>0.74334006916222672</v>
      </c>
      <c r="DP14" s="605" t="s">
        <v>287</v>
      </c>
      <c r="DQ14" s="605" t="s">
        <v>287</v>
      </c>
      <c r="DR14" s="605" t="s">
        <v>287</v>
      </c>
      <c r="DS14" s="605" t="s">
        <v>287</v>
      </c>
      <c r="DT14" s="605" t="s">
        <v>287</v>
      </c>
      <c r="DU14" s="605" t="s">
        <v>287</v>
      </c>
    </row>
    <row r="15" spans="1:125" ht="15" customHeight="1" x14ac:dyDescent="0.35">
      <c r="A15" s="586">
        <v>44834</v>
      </c>
      <c r="B15" s="587" t="s">
        <v>295</v>
      </c>
      <c r="C15" s="587" t="s">
        <v>873</v>
      </c>
      <c r="D15" s="587" t="s">
        <v>832</v>
      </c>
      <c r="E15" s="588" t="s">
        <v>287</v>
      </c>
      <c r="F15" s="444">
        <v>25000000</v>
      </c>
      <c r="G15" s="444">
        <v>60000000</v>
      </c>
      <c r="H15" s="444">
        <v>15000000</v>
      </c>
      <c r="I15" s="444">
        <v>18984091.52</v>
      </c>
      <c r="J15" s="588" t="s">
        <v>287</v>
      </c>
      <c r="K15" s="588" t="s">
        <v>287</v>
      </c>
      <c r="L15" s="588" t="s">
        <v>287</v>
      </c>
      <c r="M15" s="589" t="s">
        <v>287</v>
      </c>
      <c r="N15" s="588" t="s">
        <v>287</v>
      </c>
      <c r="O15" s="590" t="s">
        <v>287</v>
      </c>
      <c r="P15" s="589" t="s">
        <v>874</v>
      </c>
      <c r="Q15" s="589" t="s">
        <v>1230</v>
      </c>
      <c r="R15" s="590" t="s">
        <v>287</v>
      </c>
      <c r="S15" s="590" t="s">
        <v>287</v>
      </c>
      <c r="T15" s="591" t="s">
        <v>1219</v>
      </c>
      <c r="U15" s="589" t="s">
        <v>834</v>
      </c>
      <c r="V15" s="592">
        <v>0.99</v>
      </c>
      <c r="W15" s="589" t="s">
        <v>835</v>
      </c>
      <c r="X15" s="587">
        <v>240</v>
      </c>
      <c r="Y15" s="590">
        <v>0</v>
      </c>
      <c r="Z15" s="589" t="s">
        <v>956</v>
      </c>
      <c r="AA15" s="589" t="s">
        <v>837</v>
      </c>
      <c r="AB15" s="593">
        <v>42541</v>
      </c>
      <c r="AC15" s="589" t="s">
        <v>875</v>
      </c>
      <c r="AD15" s="593">
        <v>42541</v>
      </c>
      <c r="AE15" s="592">
        <v>0.99</v>
      </c>
      <c r="AF15" s="593">
        <v>42541</v>
      </c>
      <c r="AG15" s="589" t="s">
        <v>876</v>
      </c>
      <c r="AH15" s="593">
        <v>42541</v>
      </c>
      <c r="AI15" s="589" t="s">
        <v>287</v>
      </c>
      <c r="AJ15" s="593" t="s">
        <v>287</v>
      </c>
      <c r="AK15" s="589" t="s">
        <v>835</v>
      </c>
      <c r="AL15" s="593">
        <v>42541</v>
      </c>
      <c r="AM15" s="607" t="s">
        <v>957</v>
      </c>
      <c r="AN15" s="589" t="s">
        <v>1215</v>
      </c>
      <c r="AO15" s="593">
        <v>44564</v>
      </c>
      <c r="AP15" s="590" t="s">
        <v>287</v>
      </c>
      <c r="AQ15" s="589" t="s">
        <v>959</v>
      </c>
      <c r="AR15" s="589" t="s">
        <v>960</v>
      </c>
      <c r="AS15" s="590" t="s">
        <v>287</v>
      </c>
      <c r="AT15" s="594" t="s">
        <v>287</v>
      </c>
      <c r="AU15" s="588" t="s">
        <v>287</v>
      </c>
      <c r="AV15" s="588" t="s">
        <v>287</v>
      </c>
      <c r="AW15" s="588" t="s">
        <v>287</v>
      </c>
      <c r="AX15" s="588" t="s">
        <v>287</v>
      </c>
      <c r="AY15" s="588">
        <v>8322196.54</v>
      </c>
      <c r="AZ15" s="589" t="s">
        <v>874</v>
      </c>
      <c r="BA15" s="589" t="s">
        <v>877</v>
      </c>
      <c r="BB15" s="589" t="s">
        <v>878</v>
      </c>
      <c r="BC15" s="589" t="s">
        <v>287</v>
      </c>
      <c r="BD15" s="590">
        <v>0</v>
      </c>
      <c r="BE15" s="594">
        <v>1</v>
      </c>
      <c r="BF15" s="594" t="s">
        <v>287</v>
      </c>
      <c r="BG15" s="594" t="s">
        <v>287</v>
      </c>
      <c r="BH15" s="594">
        <v>1</v>
      </c>
      <c r="BI15" s="594" t="s">
        <v>287</v>
      </c>
      <c r="BJ15" s="594" t="s">
        <v>287</v>
      </c>
      <c r="BK15" s="589" t="s">
        <v>287</v>
      </c>
      <c r="BL15" s="589" t="s">
        <v>287</v>
      </c>
      <c r="BM15" s="589" t="s">
        <v>287</v>
      </c>
      <c r="BN15" s="589" t="s">
        <v>287</v>
      </c>
      <c r="BO15" s="589" t="s">
        <v>287</v>
      </c>
      <c r="BP15" s="592" t="s">
        <v>287</v>
      </c>
      <c r="BQ15" s="592" t="s">
        <v>287</v>
      </c>
      <c r="BR15" s="592" t="s">
        <v>287</v>
      </c>
      <c r="BS15" s="592" t="s">
        <v>287</v>
      </c>
      <c r="BT15" s="588">
        <v>123366643</v>
      </c>
      <c r="BU15" s="588">
        <v>115440952</v>
      </c>
      <c r="BV15" s="588">
        <v>328880427</v>
      </c>
      <c r="BW15" s="588">
        <v>230881904</v>
      </c>
      <c r="BX15" s="588">
        <v>73833567</v>
      </c>
      <c r="BY15" s="588">
        <v>371491912</v>
      </c>
      <c r="BZ15" s="588">
        <v>248125269</v>
      </c>
      <c r="CA15" s="592" t="s">
        <v>839</v>
      </c>
      <c r="CB15" s="592" t="s">
        <v>287</v>
      </c>
      <c r="CC15" s="592">
        <v>0.90169999999999995</v>
      </c>
      <c r="CD15" s="592">
        <v>3.5000000000000001E-3</v>
      </c>
      <c r="CE15" s="444" t="s">
        <v>287</v>
      </c>
      <c r="CF15" s="444">
        <v>311468741.72999996</v>
      </c>
      <c r="CG15" s="592">
        <v>1</v>
      </c>
      <c r="CH15" s="592" t="s">
        <v>287</v>
      </c>
      <c r="CI15" s="592" t="s">
        <v>287</v>
      </c>
      <c r="CJ15" s="592" t="s">
        <v>287</v>
      </c>
      <c r="CK15" s="592" t="s">
        <v>287</v>
      </c>
      <c r="CL15" s="592" t="s">
        <v>287</v>
      </c>
      <c r="CM15" s="592" t="s">
        <v>287</v>
      </c>
      <c r="CN15" s="606" t="s">
        <v>287</v>
      </c>
      <c r="CO15" s="594" t="s">
        <v>287</v>
      </c>
      <c r="CP15" s="594" t="s">
        <v>287</v>
      </c>
      <c r="CQ15" s="594" t="s">
        <v>287</v>
      </c>
      <c r="CR15" s="594" t="s">
        <v>287</v>
      </c>
      <c r="CS15" s="594" t="s">
        <v>287</v>
      </c>
      <c r="CT15" s="606" t="s">
        <v>287</v>
      </c>
      <c r="CU15" s="589" t="s">
        <v>287</v>
      </c>
      <c r="CV15" s="589" t="s">
        <v>287</v>
      </c>
      <c r="CW15" s="590" t="s">
        <v>287</v>
      </c>
      <c r="CX15" s="594" t="s">
        <v>287</v>
      </c>
      <c r="CY15" s="588" t="s">
        <v>287</v>
      </c>
      <c r="CZ15" s="588" t="s">
        <v>287</v>
      </c>
      <c r="DA15" s="592">
        <v>0.998</v>
      </c>
      <c r="DB15" s="592">
        <v>0.99880000000000002</v>
      </c>
      <c r="DC15" s="589" t="s">
        <v>961</v>
      </c>
      <c r="DD15" s="445">
        <v>30</v>
      </c>
      <c r="DE15" s="445" t="s">
        <v>287</v>
      </c>
      <c r="DF15" s="445" t="s">
        <v>287</v>
      </c>
      <c r="DG15" s="445" t="s">
        <v>287</v>
      </c>
      <c r="DH15" s="445" t="s">
        <v>287</v>
      </c>
      <c r="DI15" s="445" t="s">
        <v>287</v>
      </c>
      <c r="DJ15" s="445" t="s">
        <v>287</v>
      </c>
      <c r="DK15" s="445">
        <v>30</v>
      </c>
      <c r="DL15" s="445" t="s">
        <v>287</v>
      </c>
      <c r="DM15" s="446" t="s">
        <v>287</v>
      </c>
      <c r="DN15" s="446">
        <v>0.4839</v>
      </c>
      <c r="DO15" s="446">
        <v>0.74609999999999999</v>
      </c>
      <c r="DP15" s="605" t="s">
        <v>287</v>
      </c>
      <c r="DQ15" s="605" t="s">
        <v>287</v>
      </c>
      <c r="DR15" s="605" t="s">
        <v>287</v>
      </c>
      <c r="DS15" s="605" t="s">
        <v>287</v>
      </c>
      <c r="DT15" s="605" t="s">
        <v>287</v>
      </c>
      <c r="DU15" s="605" t="s">
        <v>287</v>
      </c>
    </row>
    <row r="16" spans="1:125" ht="15" customHeight="1" x14ac:dyDescent="0.35">
      <c r="A16" s="586">
        <v>44926</v>
      </c>
      <c r="B16" s="587" t="s">
        <v>295</v>
      </c>
      <c r="C16" s="587" t="s">
        <v>873</v>
      </c>
      <c r="D16" s="587" t="s">
        <v>832</v>
      </c>
      <c r="E16" s="588" t="s">
        <v>287</v>
      </c>
      <c r="F16" s="444">
        <v>25000000</v>
      </c>
      <c r="G16" s="444">
        <v>60000000</v>
      </c>
      <c r="H16" s="444">
        <v>15000000</v>
      </c>
      <c r="I16" s="444">
        <v>19151842.979999997</v>
      </c>
      <c r="J16" s="588" t="s">
        <v>287</v>
      </c>
      <c r="K16" s="588" t="s">
        <v>287</v>
      </c>
      <c r="L16" s="588" t="s">
        <v>287</v>
      </c>
      <c r="M16" s="589" t="s">
        <v>287</v>
      </c>
      <c r="N16" s="588" t="s">
        <v>287</v>
      </c>
      <c r="O16" s="590" t="s">
        <v>287</v>
      </c>
      <c r="P16" s="589" t="s">
        <v>874</v>
      </c>
      <c r="Q16" s="589" t="s">
        <v>1230</v>
      </c>
      <c r="R16" s="590" t="s">
        <v>287</v>
      </c>
      <c r="S16" s="590" t="s">
        <v>287</v>
      </c>
      <c r="T16" s="591" t="s">
        <v>1217</v>
      </c>
      <c r="U16" s="589" t="s">
        <v>834</v>
      </c>
      <c r="V16" s="592">
        <v>0.99</v>
      </c>
      <c r="W16" s="589" t="s">
        <v>835</v>
      </c>
      <c r="X16" s="587">
        <v>240</v>
      </c>
      <c r="Y16" s="590">
        <v>0</v>
      </c>
      <c r="Z16" s="589" t="s">
        <v>956</v>
      </c>
      <c r="AA16" s="589" t="s">
        <v>837</v>
      </c>
      <c r="AB16" s="593">
        <v>42541</v>
      </c>
      <c r="AC16" s="589" t="s">
        <v>875</v>
      </c>
      <c r="AD16" s="593">
        <v>42541</v>
      </c>
      <c r="AE16" s="592">
        <v>0.99</v>
      </c>
      <c r="AF16" s="593">
        <v>42541</v>
      </c>
      <c r="AG16" s="589" t="s">
        <v>876</v>
      </c>
      <c r="AH16" s="593">
        <v>42541</v>
      </c>
      <c r="AI16" s="589" t="s">
        <v>287</v>
      </c>
      <c r="AJ16" s="593" t="s">
        <v>287</v>
      </c>
      <c r="AK16" s="589" t="s">
        <v>835</v>
      </c>
      <c r="AL16" s="593">
        <v>42541</v>
      </c>
      <c r="AM16" s="607" t="s">
        <v>957</v>
      </c>
      <c r="AN16" s="589" t="s">
        <v>1215</v>
      </c>
      <c r="AO16" s="593">
        <v>44564</v>
      </c>
      <c r="AP16" s="590" t="s">
        <v>287</v>
      </c>
      <c r="AQ16" s="589" t="s">
        <v>959</v>
      </c>
      <c r="AR16" s="589" t="s">
        <v>960</v>
      </c>
      <c r="AS16" s="590" t="s">
        <v>287</v>
      </c>
      <c r="AT16" s="594" t="s">
        <v>287</v>
      </c>
      <c r="AU16" s="588" t="s">
        <v>287</v>
      </c>
      <c r="AV16" s="588" t="s">
        <v>287</v>
      </c>
      <c r="AW16" s="588" t="s">
        <v>287</v>
      </c>
      <c r="AX16" s="588" t="s">
        <v>287</v>
      </c>
      <c r="AY16" s="588">
        <v>7418737.7542279996</v>
      </c>
      <c r="AZ16" s="589" t="s">
        <v>874</v>
      </c>
      <c r="BA16" s="589" t="s">
        <v>877</v>
      </c>
      <c r="BB16" s="589" t="s">
        <v>878</v>
      </c>
      <c r="BC16" s="589" t="s">
        <v>287</v>
      </c>
      <c r="BD16" s="590">
        <v>0</v>
      </c>
      <c r="BE16" s="594">
        <v>1</v>
      </c>
      <c r="BF16" s="589" t="s">
        <v>287</v>
      </c>
      <c r="BG16" s="589" t="s">
        <v>287</v>
      </c>
      <c r="BH16" s="594">
        <v>1</v>
      </c>
      <c r="BI16" s="589" t="s">
        <v>287</v>
      </c>
      <c r="BJ16" s="589" t="s">
        <v>287</v>
      </c>
      <c r="BK16" s="589" t="s">
        <v>287</v>
      </c>
      <c r="BL16" s="589" t="s">
        <v>287</v>
      </c>
      <c r="BM16" s="589" t="s">
        <v>287</v>
      </c>
      <c r="BN16" s="589" t="s">
        <v>287</v>
      </c>
      <c r="BO16" s="589" t="s">
        <v>287</v>
      </c>
      <c r="BP16" s="589" t="s">
        <v>287</v>
      </c>
      <c r="BQ16" s="589" t="s">
        <v>287</v>
      </c>
      <c r="BR16" s="589" t="s">
        <v>287</v>
      </c>
      <c r="BS16" s="589" t="s">
        <v>287</v>
      </c>
      <c r="BT16" s="588">
        <v>123366643</v>
      </c>
      <c r="BU16" s="588">
        <v>115440952</v>
      </c>
      <c r="BV16" s="588">
        <v>328880427</v>
      </c>
      <c r="BW16" s="588">
        <v>230881904</v>
      </c>
      <c r="BX16" s="588">
        <v>73833567</v>
      </c>
      <c r="BY16" s="588">
        <v>371491912</v>
      </c>
      <c r="BZ16" s="588">
        <v>248125269</v>
      </c>
      <c r="CA16" s="592" t="s">
        <v>839</v>
      </c>
      <c r="CB16" s="592" t="s">
        <v>287</v>
      </c>
      <c r="CC16" s="592">
        <v>0.90169999999999995</v>
      </c>
      <c r="CD16" s="592">
        <v>3.5000000000000001E-3</v>
      </c>
      <c r="CE16" s="444" t="s">
        <v>287</v>
      </c>
      <c r="CF16" s="444">
        <v>302547141.67175508</v>
      </c>
      <c r="CG16" s="592">
        <v>1</v>
      </c>
      <c r="CH16" s="444" t="s">
        <v>287</v>
      </c>
      <c r="CI16" s="444" t="s">
        <v>287</v>
      </c>
      <c r="CJ16" s="444" t="s">
        <v>287</v>
      </c>
      <c r="CK16" s="444" t="s">
        <v>287</v>
      </c>
      <c r="CL16" s="444" t="s">
        <v>287</v>
      </c>
      <c r="CM16" s="444" t="s">
        <v>287</v>
      </c>
      <c r="CN16" s="444" t="s">
        <v>287</v>
      </c>
      <c r="CO16" s="444" t="s">
        <v>287</v>
      </c>
      <c r="CP16" s="444" t="s">
        <v>287</v>
      </c>
      <c r="CQ16" s="444" t="s">
        <v>287</v>
      </c>
      <c r="CR16" s="444" t="s">
        <v>287</v>
      </c>
      <c r="CS16" s="444" t="s">
        <v>287</v>
      </c>
      <c r="CT16" s="444" t="s">
        <v>287</v>
      </c>
      <c r="CU16" s="444" t="s">
        <v>287</v>
      </c>
      <c r="CV16" s="444" t="s">
        <v>287</v>
      </c>
      <c r="CW16" s="444" t="s">
        <v>287</v>
      </c>
      <c r="CX16" s="444" t="s">
        <v>287</v>
      </c>
      <c r="CY16" s="444" t="s">
        <v>287</v>
      </c>
      <c r="CZ16" s="444" t="s">
        <v>287</v>
      </c>
      <c r="DA16" s="592">
        <v>0.998</v>
      </c>
      <c r="DB16" s="592">
        <v>0.99880000000000002</v>
      </c>
      <c r="DC16" s="589" t="s">
        <v>961</v>
      </c>
      <c r="DD16" s="445">
        <v>30</v>
      </c>
      <c r="DE16" s="445" t="s">
        <v>287</v>
      </c>
      <c r="DF16" s="445" t="s">
        <v>287</v>
      </c>
      <c r="DG16" s="445" t="s">
        <v>287</v>
      </c>
      <c r="DH16" s="445" t="s">
        <v>287</v>
      </c>
      <c r="DI16" s="445" t="s">
        <v>287</v>
      </c>
      <c r="DJ16" s="445" t="s">
        <v>287</v>
      </c>
      <c r="DK16" s="445">
        <v>30</v>
      </c>
      <c r="DL16" s="445" t="s">
        <v>287</v>
      </c>
      <c r="DM16" s="445" t="s">
        <v>287</v>
      </c>
      <c r="DN16" s="446">
        <v>0.47874383533333331</v>
      </c>
      <c r="DO16" s="446">
        <v>0.75243381933333342</v>
      </c>
      <c r="DP16" s="445" t="s">
        <v>287</v>
      </c>
      <c r="DQ16" s="445" t="s">
        <v>287</v>
      </c>
      <c r="DR16" s="445" t="s">
        <v>287</v>
      </c>
      <c r="DS16" s="445" t="s">
        <v>287</v>
      </c>
      <c r="DT16" s="445" t="s">
        <v>287</v>
      </c>
      <c r="DU16" s="445" t="s">
        <v>287</v>
      </c>
    </row>
    <row r="17" spans="1:125" ht="15" customHeight="1" x14ac:dyDescent="0.35">
      <c r="A17" s="586">
        <v>45016</v>
      </c>
      <c r="B17" s="587" t="s">
        <v>295</v>
      </c>
      <c r="C17" s="587" t="s">
        <v>873</v>
      </c>
      <c r="D17" s="587" t="s">
        <v>832</v>
      </c>
      <c r="E17" s="588" t="s">
        <v>287</v>
      </c>
      <c r="F17" s="444">
        <v>25000000</v>
      </c>
      <c r="G17" s="444">
        <v>60000000</v>
      </c>
      <c r="H17" s="444">
        <v>15000000</v>
      </c>
      <c r="I17" s="444">
        <v>19123954.419999998</v>
      </c>
      <c r="J17" s="588" t="s">
        <v>287</v>
      </c>
      <c r="K17" s="588" t="s">
        <v>287</v>
      </c>
      <c r="L17" s="588" t="s">
        <v>287</v>
      </c>
      <c r="M17" s="589" t="s">
        <v>287</v>
      </c>
      <c r="N17" s="588" t="s">
        <v>287</v>
      </c>
      <c r="O17" s="590" t="s">
        <v>287</v>
      </c>
      <c r="P17" s="589" t="s">
        <v>874</v>
      </c>
      <c r="Q17" s="589" t="s">
        <v>1230</v>
      </c>
      <c r="R17" s="590" t="s">
        <v>287</v>
      </c>
      <c r="S17" s="590" t="s">
        <v>287</v>
      </c>
      <c r="T17" s="591" t="s">
        <v>1217</v>
      </c>
      <c r="U17" s="589" t="s">
        <v>834</v>
      </c>
      <c r="V17" s="592">
        <v>0.99</v>
      </c>
      <c r="W17" s="589" t="s">
        <v>835</v>
      </c>
      <c r="X17" s="587">
        <v>240</v>
      </c>
      <c r="Y17" s="590">
        <v>0</v>
      </c>
      <c r="Z17" s="589" t="s">
        <v>956</v>
      </c>
      <c r="AA17" s="589" t="s">
        <v>837</v>
      </c>
      <c r="AB17" s="593">
        <v>42541</v>
      </c>
      <c r="AC17" s="589" t="s">
        <v>875</v>
      </c>
      <c r="AD17" s="593">
        <v>42541</v>
      </c>
      <c r="AE17" s="592">
        <v>0.99</v>
      </c>
      <c r="AF17" s="593">
        <v>42541</v>
      </c>
      <c r="AG17" s="589" t="s">
        <v>876</v>
      </c>
      <c r="AH17" s="593">
        <v>42541</v>
      </c>
      <c r="AI17" s="589" t="s">
        <v>287</v>
      </c>
      <c r="AJ17" s="593" t="s">
        <v>287</v>
      </c>
      <c r="AK17" s="589" t="s">
        <v>835</v>
      </c>
      <c r="AL17" s="593">
        <v>42541</v>
      </c>
      <c r="AM17" s="607" t="s">
        <v>957</v>
      </c>
      <c r="AN17" s="589" t="s">
        <v>1215</v>
      </c>
      <c r="AO17" s="593">
        <v>44564</v>
      </c>
      <c r="AP17" s="590" t="s">
        <v>287</v>
      </c>
      <c r="AQ17" s="589" t="s">
        <v>959</v>
      </c>
      <c r="AR17" s="589" t="s">
        <v>960</v>
      </c>
      <c r="AS17" s="590" t="s">
        <v>287</v>
      </c>
      <c r="AT17" s="594" t="s">
        <v>287</v>
      </c>
      <c r="AU17" s="588" t="s">
        <v>287</v>
      </c>
      <c r="AV17" s="588" t="s">
        <v>287</v>
      </c>
      <c r="AW17" s="588" t="s">
        <v>287</v>
      </c>
      <c r="AX17" s="588" t="s">
        <v>287</v>
      </c>
      <c r="AY17" s="588">
        <v>4208664.2214319995</v>
      </c>
      <c r="AZ17" s="589" t="s">
        <v>874</v>
      </c>
      <c r="BA17" s="589" t="s">
        <v>877</v>
      </c>
      <c r="BB17" s="589" t="s">
        <v>878</v>
      </c>
      <c r="BC17" s="589" t="s">
        <v>287</v>
      </c>
      <c r="BD17" s="590">
        <v>0</v>
      </c>
      <c r="BE17" s="594">
        <v>1</v>
      </c>
      <c r="BF17" s="589" t="s">
        <v>287</v>
      </c>
      <c r="BG17" s="589" t="s">
        <v>287</v>
      </c>
      <c r="BH17" s="594">
        <v>1</v>
      </c>
      <c r="BI17" s="589" t="s">
        <v>287</v>
      </c>
      <c r="BJ17" s="589" t="s">
        <v>287</v>
      </c>
      <c r="BK17" s="589" t="s">
        <v>287</v>
      </c>
      <c r="BL17" s="589" t="s">
        <v>287</v>
      </c>
      <c r="BM17" s="589" t="s">
        <v>287</v>
      </c>
      <c r="BN17" s="589" t="s">
        <v>287</v>
      </c>
      <c r="BO17" s="589" t="s">
        <v>287</v>
      </c>
      <c r="BP17" s="589" t="s">
        <v>287</v>
      </c>
      <c r="BQ17" s="589" t="s">
        <v>287</v>
      </c>
      <c r="BR17" s="589" t="s">
        <v>287</v>
      </c>
      <c r="BS17" s="589" t="s">
        <v>287</v>
      </c>
      <c r="BT17" s="588">
        <v>112665573</v>
      </c>
      <c r="BU17" s="588">
        <v>68179112</v>
      </c>
      <c r="BV17" s="588">
        <v>199072699</v>
      </c>
      <c r="BW17" s="588">
        <v>136358223</v>
      </c>
      <c r="BX17" s="588">
        <v>47379490</v>
      </c>
      <c r="BY17" s="588">
        <v>360570205</v>
      </c>
      <c r="BZ17" s="588">
        <v>247904632</v>
      </c>
      <c r="CA17" s="592" t="s">
        <v>839</v>
      </c>
      <c r="CB17" s="592" t="s">
        <v>287</v>
      </c>
      <c r="CC17" s="592">
        <v>0.84850000000000003</v>
      </c>
      <c r="CD17" s="592">
        <v>5.7999999999999996E-3</v>
      </c>
      <c r="CE17" s="444" t="s">
        <v>287</v>
      </c>
      <c r="CF17" s="444">
        <v>299696970.06</v>
      </c>
      <c r="CG17" s="592">
        <v>1</v>
      </c>
      <c r="CH17" s="444" t="s">
        <v>287</v>
      </c>
      <c r="CI17" s="444" t="s">
        <v>287</v>
      </c>
      <c r="CJ17" s="444" t="s">
        <v>287</v>
      </c>
      <c r="CK17" s="444" t="s">
        <v>287</v>
      </c>
      <c r="CL17" s="444" t="s">
        <v>287</v>
      </c>
      <c r="CM17" s="444" t="s">
        <v>287</v>
      </c>
      <c r="CN17" s="444" t="s">
        <v>287</v>
      </c>
      <c r="CO17" s="444" t="s">
        <v>287</v>
      </c>
      <c r="CP17" s="444" t="s">
        <v>287</v>
      </c>
      <c r="CQ17" s="444" t="s">
        <v>287</v>
      </c>
      <c r="CR17" s="444" t="s">
        <v>287</v>
      </c>
      <c r="CS17" s="444" t="s">
        <v>287</v>
      </c>
      <c r="CT17" s="444" t="s">
        <v>287</v>
      </c>
      <c r="CU17" s="444" t="s">
        <v>287</v>
      </c>
      <c r="CV17" s="444" t="s">
        <v>287</v>
      </c>
      <c r="CW17" s="444" t="s">
        <v>287</v>
      </c>
      <c r="CX17" s="444" t="s">
        <v>287</v>
      </c>
      <c r="CY17" s="444" t="s">
        <v>287</v>
      </c>
      <c r="CZ17" s="444" t="s">
        <v>287</v>
      </c>
      <c r="DA17" s="592">
        <v>0.998</v>
      </c>
      <c r="DB17" s="592">
        <v>0.99880000000000002</v>
      </c>
      <c r="DC17" s="589" t="s">
        <v>961</v>
      </c>
      <c r="DD17" s="445">
        <v>30</v>
      </c>
      <c r="DE17" s="445" t="s">
        <v>287</v>
      </c>
      <c r="DF17" s="445" t="s">
        <v>287</v>
      </c>
      <c r="DG17" s="445" t="s">
        <v>287</v>
      </c>
      <c r="DH17" s="445" t="s">
        <v>287</v>
      </c>
      <c r="DI17" s="445" t="s">
        <v>287</v>
      </c>
      <c r="DJ17" s="445" t="s">
        <v>287</v>
      </c>
      <c r="DK17" s="445">
        <v>30</v>
      </c>
      <c r="DL17" s="445" t="s">
        <v>287</v>
      </c>
      <c r="DM17" s="445" t="s">
        <v>287</v>
      </c>
      <c r="DN17" s="446">
        <v>0.491568844</v>
      </c>
      <c r="DO17" s="446">
        <v>0.7482067246666666</v>
      </c>
      <c r="DP17" s="445" t="s">
        <v>287</v>
      </c>
      <c r="DQ17" s="445" t="s">
        <v>287</v>
      </c>
      <c r="DR17" s="445" t="s">
        <v>287</v>
      </c>
      <c r="DS17" s="445" t="s">
        <v>287</v>
      </c>
      <c r="DT17" s="445" t="s">
        <v>287</v>
      </c>
      <c r="DU17" s="445" t="s">
        <v>287</v>
      </c>
    </row>
    <row r="18" spans="1:125" ht="15" customHeight="1" x14ac:dyDescent="0.35">
      <c r="A18" s="586">
        <v>45107</v>
      </c>
      <c r="B18" s="587" t="s">
        <v>295</v>
      </c>
      <c r="C18" s="587" t="s">
        <v>873</v>
      </c>
      <c r="D18" s="587" t="s">
        <v>832</v>
      </c>
      <c r="E18" s="588" t="s">
        <v>287</v>
      </c>
      <c r="F18" s="444">
        <v>25000000</v>
      </c>
      <c r="G18" s="444">
        <v>60000000</v>
      </c>
      <c r="H18" s="444">
        <v>15000000</v>
      </c>
      <c r="I18" s="444">
        <v>19544369.559999999</v>
      </c>
      <c r="J18" s="588" t="s">
        <v>287</v>
      </c>
      <c r="K18" s="588" t="s">
        <v>287</v>
      </c>
      <c r="L18" s="588" t="s">
        <v>287</v>
      </c>
      <c r="M18" s="589" t="s">
        <v>287</v>
      </c>
      <c r="N18" s="588" t="s">
        <v>287</v>
      </c>
      <c r="O18" s="590" t="s">
        <v>287</v>
      </c>
      <c r="P18" s="589" t="s">
        <v>874</v>
      </c>
      <c r="Q18" s="589" t="s">
        <v>1230</v>
      </c>
      <c r="R18" s="590" t="s">
        <v>287</v>
      </c>
      <c r="S18" s="590" t="s">
        <v>287</v>
      </c>
      <c r="T18" s="591" t="s">
        <v>1217</v>
      </c>
      <c r="U18" s="589" t="s">
        <v>834</v>
      </c>
      <c r="V18" s="592">
        <v>0.99</v>
      </c>
      <c r="W18" s="589" t="s">
        <v>835</v>
      </c>
      <c r="X18" s="587">
        <v>240</v>
      </c>
      <c r="Y18" s="590">
        <v>0</v>
      </c>
      <c r="Z18" s="607" t="s">
        <v>1222</v>
      </c>
      <c r="AA18" s="589" t="s">
        <v>1223</v>
      </c>
      <c r="AB18" s="593">
        <v>45026</v>
      </c>
      <c r="AC18" s="589" t="s">
        <v>875</v>
      </c>
      <c r="AD18" s="593">
        <v>42541</v>
      </c>
      <c r="AE18" s="592">
        <v>0.99</v>
      </c>
      <c r="AF18" s="593">
        <v>42541</v>
      </c>
      <c r="AG18" s="589" t="s">
        <v>1224</v>
      </c>
      <c r="AH18" s="593">
        <v>45026</v>
      </c>
      <c r="AI18" s="589" t="s">
        <v>287</v>
      </c>
      <c r="AJ18" s="593" t="s">
        <v>287</v>
      </c>
      <c r="AK18" s="589" t="s">
        <v>835</v>
      </c>
      <c r="AL18" s="593">
        <v>42541</v>
      </c>
      <c r="AM18" s="607" t="s">
        <v>1222</v>
      </c>
      <c r="AN18" s="589" t="s">
        <v>1215</v>
      </c>
      <c r="AO18" s="593">
        <v>44564</v>
      </c>
      <c r="AP18" s="590">
        <v>7</v>
      </c>
      <c r="AQ18" s="589" t="s">
        <v>959</v>
      </c>
      <c r="AR18" s="589" t="s">
        <v>960</v>
      </c>
      <c r="AS18" s="590">
        <v>1650</v>
      </c>
      <c r="AT18" s="592">
        <v>0.99575757575757595</v>
      </c>
      <c r="AU18" s="588">
        <v>5429653.7600539997</v>
      </c>
      <c r="AV18" s="588">
        <v>1479683.1876558568</v>
      </c>
      <c r="AW18" s="588" t="s">
        <v>287</v>
      </c>
      <c r="AX18" s="588" t="s">
        <v>287</v>
      </c>
      <c r="AY18" s="588">
        <v>28991819.989999998</v>
      </c>
      <c r="AZ18" s="589" t="s">
        <v>874</v>
      </c>
      <c r="BA18" s="589" t="s">
        <v>877</v>
      </c>
      <c r="BB18" s="589" t="s">
        <v>878</v>
      </c>
      <c r="BC18" s="589" t="s">
        <v>287</v>
      </c>
      <c r="BD18" s="590">
        <v>0</v>
      </c>
      <c r="BE18" s="594">
        <v>1</v>
      </c>
      <c r="BF18" s="589" t="s">
        <v>287</v>
      </c>
      <c r="BG18" s="589" t="s">
        <v>287</v>
      </c>
      <c r="BH18" s="594">
        <v>1</v>
      </c>
      <c r="BI18" s="589" t="s">
        <v>287</v>
      </c>
      <c r="BJ18" s="589" t="s">
        <v>287</v>
      </c>
      <c r="BK18" s="589" t="s">
        <v>287</v>
      </c>
      <c r="BL18" s="589" t="s">
        <v>287</v>
      </c>
      <c r="BM18" s="589" t="s">
        <v>287</v>
      </c>
      <c r="BN18" s="589" t="s">
        <v>287</v>
      </c>
      <c r="BO18" s="589" t="s">
        <v>287</v>
      </c>
      <c r="BP18" s="589" t="s">
        <v>287</v>
      </c>
      <c r="BQ18" s="589" t="s">
        <v>287</v>
      </c>
      <c r="BR18" s="589" t="s">
        <v>287</v>
      </c>
      <c r="BS18" s="589" t="s">
        <v>287</v>
      </c>
      <c r="BT18" s="588">
        <v>112665573</v>
      </c>
      <c r="BU18" s="588">
        <v>68179112</v>
      </c>
      <c r="BV18" s="588">
        <v>199072699</v>
      </c>
      <c r="BW18" s="588">
        <v>136358223</v>
      </c>
      <c r="BX18" s="588">
        <v>47379490</v>
      </c>
      <c r="BY18" s="588">
        <v>360570205</v>
      </c>
      <c r="BZ18" s="588">
        <v>247904632</v>
      </c>
      <c r="CA18" s="592" t="s">
        <v>839</v>
      </c>
      <c r="CB18" s="592" t="s">
        <v>287</v>
      </c>
      <c r="CC18" s="592">
        <v>0.84850000000000003</v>
      </c>
      <c r="CD18" s="592">
        <v>5.7999999999999996E-3</v>
      </c>
      <c r="CE18" s="444" t="s">
        <v>287</v>
      </c>
      <c r="CF18" s="444">
        <v>327164565.23000002</v>
      </c>
      <c r="CG18" s="592">
        <v>1</v>
      </c>
      <c r="CH18" s="444" t="s">
        <v>287</v>
      </c>
      <c r="CI18" s="444" t="s">
        <v>287</v>
      </c>
      <c r="CJ18" s="444" t="s">
        <v>287</v>
      </c>
      <c r="CK18" s="444" t="s">
        <v>287</v>
      </c>
      <c r="CL18" s="444" t="s">
        <v>287</v>
      </c>
      <c r="CM18" s="444" t="s">
        <v>287</v>
      </c>
      <c r="CN18" s="444" t="s">
        <v>287</v>
      </c>
      <c r="CO18" s="444" t="s">
        <v>287</v>
      </c>
      <c r="CP18" s="444" t="s">
        <v>287</v>
      </c>
      <c r="CQ18" s="444" t="s">
        <v>287</v>
      </c>
      <c r="CR18" s="444" t="s">
        <v>287</v>
      </c>
      <c r="CS18" s="444" t="s">
        <v>287</v>
      </c>
      <c r="CT18" s="444" t="s">
        <v>287</v>
      </c>
      <c r="CU18" s="444" t="s">
        <v>287</v>
      </c>
      <c r="CV18" s="444" t="s">
        <v>287</v>
      </c>
      <c r="CW18" s="444" t="s">
        <v>287</v>
      </c>
      <c r="CX18" s="444" t="s">
        <v>287</v>
      </c>
      <c r="CY18" s="444" t="s">
        <v>287</v>
      </c>
      <c r="CZ18" s="444" t="s">
        <v>287</v>
      </c>
      <c r="DA18" s="592">
        <v>0.998</v>
      </c>
      <c r="DB18" s="592">
        <v>0.99880000000000002</v>
      </c>
      <c r="DC18" s="589" t="s">
        <v>961</v>
      </c>
      <c r="DD18" s="445">
        <v>30</v>
      </c>
      <c r="DE18" s="445" t="s">
        <v>287</v>
      </c>
      <c r="DF18" s="445" t="s">
        <v>287</v>
      </c>
      <c r="DG18" s="445" t="s">
        <v>287</v>
      </c>
      <c r="DH18" s="445" t="s">
        <v>287</v>
      </c>
      <c r="DI18" s="445" t="s">
        <v>287</v>
      </c>
      <c r="DJ18" s="445" t="s">
        <v>287</v>
      </c>
      <c r="DK18" s="445">
        <v>30</v>
      </c>
      <c r="DL18" s="445" t="s">
        <v>287</v>
      </c>
      <c r="DM18" s="445" t="s">
        <v>287</v>
      </c>
      <c r="DN18" s="446">
        <v>0.49005139133333331</v>
      </c>
      <c r="DO18" s="446">
        <v>0.75836878600000002</v>
      </c>
      <c r="DP18" s="445" t="s">
        <v>287</v>
      </c>
      <c r="DQ18" s="445" t="s">
        <v>287</v>
      </c>
      <c r="DR18" s="445" t="s">
        <v>287</v>
      </c>
      <c r="DS18" s="445" t="s">
        <v>287</v>
      </c>
      <c r="DT18" s="445" t="s">
        <v>287</v>
      </c>
      <c r="DU18" s="445" t="s">
        <v>287</v>
      </c>
    </row>
    <row r="19" spans="1:125" ht="15" customHeight="1" x14ac:dyDescent="0.35">
      <c r="A19" s="586">
        <v>45199</v>
      </c>
      <c r="B19" s="587" t="s">
        <v>295</v>
      </c>
      <c r="C19" s="587" t="s">
        <v>873</v>
      </c>
      <c r="D19" s="587" t="s">
        <v>832</v>
      </c>
      <c r="E19" s="588" t="s">
        <v>287</v>
      </c>
      <c r="F19" s="444">
        <v>25000000</v>
      </c>
      <c r="G19" s="444">
        <v>60000000</v>
      </c>
      <c r="H19" s="444">
        <v>15000000</v>
      </c>
      <c r="I19" s="444">
        <v>19713128.339999996</v>
      </c>
      <c r="J19" s="588" t="s">
        <v>287</v>
      </c>
      <c r="K19" s="588" t="s">
        <v>287</v>
      </c>
      <c r="L19" s="588" t="s">
        <v>287</v>
      </c>
      <c r="M19" s="589" t="s">
        <v>287</v>
      </c>
      <c r="N19" s="588" t="s">
        <v>287</v>
      </c>
      <c r="O19" s="590" t="s">
        <v>287</v>
      </c>
      <c r="P19" s="589" t="s">
        <v>874</v>
      </c>
      <c r="Q19" s="589" t="s">
        <v>1230</v>
      </c>
      <c r="R19" s="590" t="s">
        <v>287</v>
      </c>
      <c r="S19" s="590" t="s">
        <v>287</v>
      </c>
      <c r="T19" s="591" t="s">
        <v>1217</v>
      </c>
      <c r="U19" s="589" t="s">
        <v>834</v>
      </c>
      <c r="V19" s="592">
        <v>0.99</v>
      </c>
      <c r="W19" s="589" t="s">
        <v>835</v>
      </c>
      <c r="X19" s="587">
        <v>240</v>
      </c>
      <c r="Y19" s="590">
        <v>0</v>
      </c>
      <c r="Z19" s="607" t="s">
        <v>1222</v>
      </c>
      <c r="AA19" s="589" t="s">
        <v>1223</v>
      </c>
      <c r="AB19" s="593">
        <v>45026</v>
      </c>
      <c r="AC19" s="589" t="s">
        <v>875</v>
      </c>
      <c r="AD19" s="593">
        <v>42541</v>
      </c>
      <c r="AE19" s="592">
        <v>0.99</v>
      </c>
      <c r="AF19" s="593">
        <v>42541</v>
      </c>
      <c r="AG19" s="589" t="s">
        <v>1224</v>
      </c>
      <c r="AH19" s="593">
        <v>45026</v>
      </c>
      <c r="AI19" s="589" t="s">
        <v>287</v>
      </c>
      <c r="AJ19" s="593" t="s">
        <v>287</v>
      </c>
      <c r="AK19" s="589" t="s">
        <v>835</v>
      </c>
      <c r="AL19" s="593">
        <v>42541</v>
      </c>
      <c r="AM19" s="607" t="s">
        <v>1222</v>
      </c>
      <c r="AN19" s="589" t="s">
        <v>1215</v>
      </c>
      <c r="AO19" s="593">
        <v>44564</v>
      </c>
      <c r="AP19" s="590">
        <v>13</v>
      </c>
      <c r="AQ19" s="589" t="s">
        <v>959</v>
      </c>
      <c r="AR19" s="589" t="s">
        <v>960</v>
      </c>
      <c r="AS19" s="590">
        <v>3453</v>
      </c>
      <c r="AT19" s="592">
        <v>0.99619999999999997</v>
      </c>
      <c r="AU19" s="588">
        <v>5429653.7600999996</v>
      </c>
      <c r="AV19" s="588">
        <v>872325.86179999996</v>
      </c>
      <c r="AW19" s="588" t="s">
        <v>287</v>
      </c>
      <c r="AX19" s="588" t="s">
        <v>287</v>
      </c>
      <c r="AY19" s="588">
        <v>54559587.197193995</v>
      </c>
      <c r="AZ19" s="589" t="s">
        <v>874</v>
      </c>
      <c r="BA19" s="589" t="s">
        <v>877</v>
      </c>
      <c r="BB19" s="589" t="s">
        <v>878</v>
      </c>
      <c r="BC19" s="589" t="s">
        <v>287</v>
      </c>
      <c r="BD19" s="590">
        <v>0</v>
      </c>
      <c r="BE19" s="594">
        <v>1</v>
      </c>
      <c r="BF19" s="589" t="s">
        <v>287</v>
      </c>
      <c r="BG19" s="589" t="s">
        <v>287</v>
      </c>
      <c r="BH19" s="594">
        <v>1</v>
      </c>
      <c r="BI19" s="589" t="s">
        <v>287</v>
      </c>
      <c r="BJ19" s="589" t="s">
        <v>287</v>
      </c>
      <c r="BK19" s="589" t="s">
        <v>287</v>
      </c>
      <c r="BL19" s="589" t="s">
        <v>287</v>
      </c>
      <c r="BM19" s="589" t="s">
        <v>287</v>
      </c>
      <c r="BN19" s="589" t="s">
        <v>287</v>
      </c>
      <c r="BO19" s="589" t="s">
        <v>287</v>
      </c>
      <c r="BP19" s="589" t="s">
        <v>287</v>
      </c>
      <c r="BQ19" s="589" t="s">
        <v>287</v>
      </c>
      <c r="BR19" s="589" t="s">
        <v>287</v>
      </c>
      <c r="BS19" s="589" t="s">
        <v>287</v>
      </c>
      <c r="BT19" s="588">
        <v>112665573</v>
      </c>
      <c r="BU19" s="588">
        <v>68179112</v>
      </c>
      <c r="BV19" s="588">
        <v>199072699</v>
      </c>
      <c r="BW19" s="588">
        <v>136358223</v>
      </c>
      <c r="BX19" s="588">
        <v>47379490</v>
      </c>
      <c r="BY19" s="588">
        <v>360570205</v>
      </c>
      <c r="BZ19" s="588">
        <v>247904632</v>
      </c>
      <c r="CA19" s="592" t="s">
        <v>839</v>
      </c>
      <c r="CB19" s="592" t="s">
        <v>287</v>
      </c>
      <c r="CC19" s="592">
        <v>0.84850000000000003</v>
      </c>
      <c r="CD19" s="592">
        <v>5.7999999999999996E-3</v>
      </c>
      <c r="CE19" s="444" t="s">
        <v>287</v>
      </c>
      <c r="CF19" s="444">
        <v>338615057.07000005</v>
      </c>
      <c r="CG19" s="592">
        <v>1</v>
      </c>
      <c r="CH19" s="444" t="s">
        <v>287</v>
      </c>
      <c r="CI19" s="444" t="s">
        <v>287</v>
      </c>
      <c r="CJ19" s="444" t="s">
        <v>287</v>
      </c>
      <c r="CK19" s="444" t="s">
        <v>287</v>
      </c>
      <c r="CL19" s="444" t="s">
        <v>287</v>
      </c>
      <c r="CM19" s="444" t="s">
        <v>287</v>
      </c>
      <c r="CN19" s="444" t="s">
        <v>287</v>
      </c>
      <c r="CO19" s="444" t="s">
        <v>287</v>
      </c>
      <c r="CP19" s="444" t="s">
        <v>287</v>
      </c>
      <c r="CQ19" s="444" t="s">
        <v>287</v>
      </c>
      <c r="CR19" s="444" t="s">
        <v>287</v>
      </c>
      <c r="CS19" s="444" t="s">
        <v>287</v>
      </c>
      <c r="CT19" s="444" t="s">
        <v>287</v>
      </c>
      <c r="CU19" s="444" t="s">
        <v>287</v>
      </c>
      <c r="CV19" s="444" t="s">
        <v>287</v>
      </c>
      <c r="CW19" s="444" t="s">
        <v>287</v>
      </c>
      <c r="CX19" s="444" t="s">
        <v>287</v>
      </c>
      <c r="CY19" s="444" t="s">
        <v>287</v>
      </c>
      <c r="CZ19" s="444" t="s">
        <v>287</v>
      </c>
      <c r="DA19" s="592">
        <v>0.998</v>
      </c>
      <c r="DB19" s="592">
        <v>1</v>
      </c>
      <c r="DC19" s="589" t="s">
        <v>961</v>
      </c>
      <c r="DD19" s="445">
        <v>30</v>
      </c>
      <c r="DE19" s="445" t="s">
        <v>287</v>
      </c>
      <c r="DF19" s="445" t="s">
        <v>287</v>
      </c>
      <c r="DG19" s="445" t="s">
        <v>287</v>
      </c>
      <c r="DH19" s="445" t="s">
        <v>287</v>
      </c>
      <c r="DI19" s="445" t="s">
        <v>287</v>
      </c>
      <c r="DJ19" s="445" t="s">
        <v>287</v>
      </c>
      <c r="DK19" s="445">
        <v>30</v>
      </c>
      <c r="DL19" s="445" t="s">
        <v>287</v>
      </c>
      <c r="DM19" s="445" t="s">
        <v>287</v>
      </c>
      <c r="DN19" s="446">
        <v>0.48518654333333333</v>
      </c>
      <c r="DO19" s="446">
        <v>0.76303640533333328</v>
      </c>
      <c r="DP19" s="445" t="s">
        <v>287</v>
      </c>
      <c r="DQ19" s="445" t="s">
        <v>287</v>
      </c>
      <c r="DR19" s="445" t="s">
        <v>287</v>
      </c>
      <c r="DS19" s="445" t="s">
        <v>287</v>
      </c>
      <c r="DT19" s="445" t="s">
        <v>287</v>
      </c>
      <c r="DU19" s="445" t="s">
        <v>287</v>
      </c>
    </row>
    <row r="20" spans="1:125" s="595" customFormat="1" ht="15" customHeight="1" x14ac:dyDescent="0.35">
      <c r="A20" s="586">
        <v>45291</v>
      </c>
      <c r="B20" s="587" t="s">
        <v>295</v>
      </c>
      <c r="C20" s="587" t="s">
        <v>873</v>
      </c>
      <c r="D20" s="587" t="s">
        <v>832</v>
      </c>
      <c r="E20" s="588" t="s">
        <v>287</v>
      </c>
      <c r="F20" s="444">
        <v>25000000</v>
      </c>
      <c r="G20" s="444">
        <v>60000000</v>
      </c>
      <c r="H20" s="444">
        <v>15000000</v>
      </c>
      <c r="I20" s="444">
        <v>18135453.399999999</v>
      </c>
      <c r="J20" s="588" t="s">
        <v>287</v>
      </c>
      <c r="K20" s="588" t="s">
        <v>287</v>
      </c>
      <c r="L20" s="588" t="s">
        <v>287</v>
      </c>
      <c r="M20" s="589" t="s">
        <v>287</v>
      </c>
      <c r="N20" s="588" t="s">
        <v>287</v>
      </c>
      <c r="O20" s="590" t="s">
        <v>287</v>
      </c>
      <c r="P20" s="589" t="s">
        <v>874</v>
      </c>
      <c r="Q20" s="589" t="s">
        <v>1230</v>
      </c>
      <c r="R20" s="590" t="s">
        <v>287</v>
      </c>
      <c r="S20" s="590" t="s">
        <v>287</v>
      </c>
      <c r="T20" s="591" t="s">
        <v>1228</v>
      </c>
      <c r="U20" s="591" t="s">
        <v>834</v>
      </c>
      <c r="V20" s="592">
        <v>0.99</v>
      </c>
      <c r="W20" s="589" t="s">
        <v>835</v>
      </c>
      <c r="X20" s="587">
        <v>240</v>
      </c>
      <c r="Y20" s="587">
        <v>0</v>
      </c>
      <c r="Z20" s="607" t="s">
        <v>1222</v>
      </c>
      <c r="AA20" s="589" t="s">
        <v>1223</v>
      </c>
      <c r="AB20" s="593">
        <v>45026</v>
      </c>
      <c r="AC20" s="589" t="s">
        <v>875</v>
      </c>
      <c r="AD20" s="593">
        <v>42541</v>
      </c>
      <c r="AE20" s="592">
        <v>0.99</v>
      </c>
      <c r="AF20" s="593">
        <v>42541</v>
      </c>
      <c r="AG20" s="589" t="s">
        <v>1224</v>
      </c>
      <c r="AH20" s="593">
        <v>45026</v>
      </c>
      <c r="AI20" s="589" t="s">
        <v>287</v>
      </c>
      <c r="AJ20" s="593" t="s">
        <v>287</v>
      </c>
      <c r="AK20" s="589" t="s">
        <v>835</v>
      </c>
      <c r="AL20" s="593">
        <v>42541</v>
      </c>
      <c r="AM20" s="607" t="s">
        <v>1222</v>
      </c>
      <c r="AN20" s="589" t="s">
        <v>1215</v>
      </c>
      <c r="AO20" s="593">
        <v>44564</v>
      </c>
      <c r="AP20" s="590">
        <v>19</v>
      </c>
      <c r="AQ20" s="589" t="s">
        <v>959</v>
      </c>
      <c r="AR20" s="589" t="s">
        <v>960</v>
      </c>
      <c r="AS20" s="590">
        <v>5309</v>
      </c>
      <c r="AT20" s="592">
        <v>0.99644061446234544</v>
      </c>
      <c r="AU20" s="588">
        <v>5429653.7600539997</v>
      </c>
      <c r="AV20" s="588">
        <v>1096504.9762431053</v>
      </c>
      <c r="AW20" s="588" t="s">
        <v>287</v>
      </c>
      <c r="AX20" s="588" t="s">
        <v>287</v>
      </c>
      <c r="AY20" s="588">
        <v>9325104.7294230014</v>
      </c>
      <c r="AZ20" s="589" t="s">
        <v>874</v>
      </c>
      <c r="BA20" s="589" t="s">
        <v>877</v>
      </c>
      <c r="BB20" s="589" t="s">
        <v>878</v>
      </c>
      <c r="BC20" s="589" t="s">
        <v>287</v>
      </c>
      <c r="BD20" s="590">
        <v>0</v>
      </c>
      <c r="BE20" s="594">
        <v>1</v>
      </c>
      <c r="BF20" s="589" t="s">
        <v>287</v>
      </c>
      <c r="BG20" s="589" t="s">
        <v>287</v>
      </c>
      <c r="BH20" s="594">
        <v>1</v>
      </c>
      <c r="BI20" s="589" t="s">
        <v>287</v>
      </c>
      <c r="BJ20" s="589" t="s">
        <v>287</v>
      </c>
      <c r="BK20" s="589" t="s">
        <v>287</v>
      </c>
      <c r="BL20" s="589" t="s">
        <v>287</v>
      </c>
      <c r="BM20" s="589" t="s">
        <v>287</v>
      </c>
      <c r="BN20" s="589" t="s">
        <v>287</v>
      </c>
      <c r="BO20" s="589" t="s">
        <v>287</v>
      </c>
      <c r="BP20" s="589" t="s">
        <v>287</v>
      </c>
      <c r="BQ20" s="589" t="s">
        <v>287</v>
      </c>
      <c r="BR20" s="589" t="s">
        <v>287</v>
      </c>
      <c r="BS20" s="589" t="s">
        <v>287</v>
      </c>
      <c r="BT20" s="588">
        <v>112665573</v>
      </c>
      <c r="BU20" s="588">
        <v>68179112</v>
      </c>
      <c r="BV20" s="588">
        <v>199072699</v>
      </c>
      <c r="BW20" s="588">
        <v>136358223</v>
      </c>
      <c r="BX20" s="588">
        <v>47379490</v>
      </c>
      <c r="BY20" s="588">
        <v>360570205</v>
      </c>
      <c r="BZ20" s="588">
        <v>247904632</v>
      </c>
      <c r="CA20" s="592" t="s">
        <v>839</v>
      </c>
      <c r="CB20" s="592" t="s">
        <v>287</v>
      </c>
      <c r="CC20" s="592">
        <v>0.84850000000000003</v>
      </c>
      <c r="CD20" s="592">
        <v>5.7999999999999996E-3</v>
      </c>
      <c r="CE20" s="444" t="s">
        <v>287</v>
      </c>
      <c r="CF20" s="444">
        <v>312425314.69999993</v>
      </c>
      <c r="CG20" s="592">
        <v>1</v>
      </c>
      <c r="CH20" s="444" t="s">
        <v>287</v>
      </c>
      <c r="CI20" s="444" t="s">
        <v>287</v>
      </c>
      <c r="CJ20" s="444" t="s">
        <v>287</v>
      </c>
      <c r="CK20" s="444" t="s">
        <v>287</v>
      </c>
      <c r="CL20" s="444" t="s">
        <v>287</v>
      </c>
      <c r="CM20" s="444" t="s">
        <v>287</v>
      </c>
      <c r="CN20" s="444" t="s">
        <v>287</v>
      </c>
      <c r="CO20" s="444" t="s">
        <v>287</v>
      </c>
      <c r="CP20" s="444" t="s">
        <v>287</v>
      </c>
      <c r="CQ20" s="444" t="s">
        <v>287</v>
      </c>
      <c r="CR20" s="444" t="s">
        <v>287</v>
      </c>
      <c r="CS20" s="444" t="s">
        <v>287</v>
      </c>
      <c r="CT20" s="444" t="s">
        <v>287</v>
      </c>
      <c r="CU20" s="444" t="s">
        <v>287</v>
      </c>
      <c r="CV20" s="444" t="s">
        <v>287</v>
      </c>
      <c r="CW20" s="444" t="s">
        <v>287</v>
      </c>
      <c r="CX20" s="444" t="s">
        <v>287</v>
      </c>
      <c r="CY20" s="444" t="s">
        <v>287</v>
      </c>
      <c r="CZ20" s="444" t="s">
        <v>287</v>
      </c>
      <c r="DA20" s="592">
        <v>0.998</v>
      </c>
      <c r="DB20" s="592">
        <v>1</v>
      </c>
      <c r="DC20" s="589" t="s">
        <v>961</v>
      </c>
      <c r="DD20" s="445">
        <v>29</v>
      </c>
      <c r="DE20" s="445" t="s">
        <v>287</v>
      </c>
      <c r="DF20" s="445" t="s">
        <v>287</v>
      </c>
      <c r="DG20" s="445" t="s">
        <v>287</v>
      </c>
      <c r="DH20" s="445" t="s">
        <v>287</v>
      </c>
      <c r="DI20" s="445" t="s">
        <v>287</v>
      </c>
      <c r="DJ20" s="445" t="s">
        <v>287</v>
      </c>
      <c r="DK20" s="445">
        <v>29</v>
      </c>
      <c r="DL20" s="445" t="s">
        <v>287</v>
      </c>
      <c r="DM20" s="445" t="s">
        <v>287</v>
      </c>
      <c r="DN20" s="446">
        <v>0.48764989066666664</v>
      </c>
      <c r="DO20" s="446">
        <v>0.76973742533333334</v>
      </c>
      <c r="DP20" s="445" t="s">
        <v>287</v>
      </c>
      <c r="DQ20" s="445" t="s">
        <v>287</v>
      </c>
      <c r="DR20" s="445" t="s">
        <v>287</v>
      </c>
      <c r="DS20" s="445" t="s">
        <v>287</v>
      </c>
      <c r="DT20" s="445" t="s">
        <v>287</v>
      </c>
      <c r="DU20" s="445" t="s">
        <v>287</v>
      </c>
    </row>
  </sheetData>
  <autoFilter ref="A1:DU4" xr:uid="{706BC75B-03BA-4FAA-8499-F755DBACDD23}"/>
  <sortState xmlns:xlrd2="http://schemas.microsoft.com/office/spreadsheetml/2017/richdata2" ref="A1:DU4">
    <sortCondition descending="1" ref="A1"/>
  </sortState>
  <phoneticPr fontId="15" type="noConversion"/>
  <hyperlinks>
    <hyperlink ref="AM14" r:id="rId1" xr:uid="{F970DF94-A7EF-45F3-A917-ED1A32DE9EB6}"/>
    <hyperlink ref="Z18" r:id="rId2" xr:uid="{40FB30E1-178B-4133-A3BE-26BC2EF012D2}"/>
    <hyperlink ref="AM18" r:id="rId3" xr:uid="{429E13AB-A913-45EB-A59C-9458DE72D6E8}"/>
    <hyperlink ref="Z19" r:id="rId4" xr:uid="{FF700E31-5B29-4382-929D-BEEB815752B5}"/>
    <hyperlink ref="AM19" r:id="rId5" xr:uid="{740278B3-C3A1-4C9D-905E-627F4AF461F7}"/>
    <hyperlink ref="Z20" r:id="rId6" xr:uid="{7EB72DEA-B1A2-4E0B-8A9E-74EBFB094BE8}"/>
  </hyperlinks>
  <pageMargins left="0.7" right="0.7" top="0.75" bottom="0.75" header="0.3" footer="0.3"/>
  <pageSetup paperSize="9" orientation="portrait"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39"/>
  <sheetViews>
    <sheetView zoomScaleNormal="100" workbookViewId="0">
      <pane xSplit="4" ySplit="1" topLeftCell="E2" activePane="bottomRight" state="frozen"/>
      <selection pane="topRight" activeCell="E1" sqref="E1"/>
      <selection pane="bottomLeft" activeCell="A2" sqref="A2"/>
      <selection pane="bottomRight" activeCell="D46" sqref="D46"/>
    </sheetView>
  </sheetViews>
  <sheetFormatPr defaultRowHeight="15" customHeight="1" x14ac:dyDescent="0.35"/>
  <cols>
    <col min="1" max="1" width="14.36328125" style="7" bestFit="1" customWidth="1"/>
    <col min="2" max="2" width="14.54296875" bestFit="1" customWidth="1"/>
    <col min="3" max="3" width="23.6328125" bestFit="1" customWidth="1"/>
    <col min="4" max="4" width="14.453125" bestFit="1" customWidth="1"/>
    <col min="5" max="5" width="11.453125" bestFit="1" customWidth="1"/>
    <col min="6" max="20" width="20" style="8" bestFit="1" customWidth="1"/>
    <col min="21" max="161" width="10.6328125" customWidth="1"/>
  </cols>
  <sheetData>
    <row r="1" spans="1:20" s="25" customFormat="1" ht="15" customHeight="1" x14ac:dyDescent="0.35">
      <c r="A1" s="298" t="s">
        <v>0</v>
      </c>
      <c r="B1" s="278" t="s">
        <v>2</v>
      </c>
      <c r="C1" s="278" t="s">
        <v>3</v>
      </c>
      <c r="D1" s="278" t="s">
        <v>5</v>
      </c>
      <c r="E1" s="278" t="s">
        <v>4</v>
      </c>
      <c r="F1" s="200" t="s">
        <v>492</v>
      </c>
      <c r="G1" s="200" t="s">
        <v>493</v>
      </c>
      <c r="H1" s="200" t="s">
        <v>494</v>
      </c>
      <c r="I1" s="200" t="s">
        <v>495</v>
      </c>
      <c r="J1" s="200" t="s">
        <v>496</v>
      </c>
      <c r="K1" s="200" t="s">
        <v>497</v>
      </c>
      <c r="L1" s="200" t="s">
        <v>498</v>
      </c>
      <c r="M1" s="200" t="s">
        <v>499</v>
      </c>
      <c r="N1" s="200" t="s">
        <v>500</v>
      </c>
      <c r="O1" s="200" t="s">
        <v>501</v>
      </c>
      <c r="P1" s="200" t="s">
        <v>502</v>
      </c>
      <c r="Q1" s="200" t="s">
        <v>503</v>
      </c>
      <c r="R1" s="200" t="s">
        <v>504</v>
      </c>
      <c r="S1" s="200" t="s">
        <v>505</v>
      </c>
      <c r="T1" s="200" t="s">
        <v>506</v>
      </c>
    </row>
    <row r="2" spans="1:20" ht="15" customHeight="1" x14ac:dyDescent="0.35">
      <c r="A2" s="298">
        <v>43646</v>
      </c>
      <c r="B2" s="278" t="s">
        <v>873</v>
      </c>
      <c r="C2" s="278" t="s">
        <v>1</v>
      </c>
      <c r="D2" s="299" t="s">
        <v>310</v>
      </c>
      <c r="E2" s="278" t="s">
        <v>832</v>
      </c>
      <c r="F2" s="415" t="str">
        <f>HLOOKUP(F$1,'Bursa_BMSC PQD'!$E$1:$HP$12,2,FALSE)</f>
        <v>N/A</v>
      </c>
      <c r="G2" s="415" t="str">
        <f>HLOOKUP(G$1,'Bursa_BMSC PQD'!$E$1:$HP$12,2,FALSE)</f>
        <v>N/A</v>
      </c>
      <c r="H2" s="415" t="str">
        <f>HLOOKUP(H$1,'Bursa_BMSC PQD'!$E$1:$HP$12,2,FALSE)</f>
        <v>N/A</v>
      </c>
      <c r="I2" s="415" t="str">
        <f>HLOOKUP(I$1,'Bursa_BMSC PQD'!$E$1:$HP$12,2,FALSE)</f>
        <v>N/A</v>
      </c>
      <c r="J2" s="415" t="str">
        <f>HLOOKUP(J$1,'Bursa_BMSC PQD'!$E$1:$HP$12,2,FALSE)</f>
        <v>N/A</v>
      </c>
      <c r="K2" s="415" t="str">
        <f>HLOOKUP(K$1,'Bursa_BMSC PQD'!$E$1:$HP$12,2,FALSE)</f>
        <v>N/A</v>
      </c>
      <c r="L2" s="415" t="str">
        <f>HLOOKUP(L$1,'Bursa_BMSC PQD'!$E$1:$HP$12,2,FALSE)</f>
        <v>N/A</v>
      </c>
      <c r="M2" s="415" t="str">
        <f>HLOOKUP(M$1,'Bursa_BMSC PQD'!$E$1:$HP$12,2,FALSE)</f>
        <v>N/A</v>
      </c>
      <c r="N2" s="415" t="str">
        <f>HLOOKUP(N$1,'Bursa_BMSC PQD'!$E$1:$HP$12,2,FALSE)</f>
        <v>N/A</v>
      </c>
      <c r="O2" s="415" t="str">
        <f>HLOOKUP(O$1,'Bursa_BMSC PQD'!$E$1:$HP$12,2,FALSE)</f>
        <v>N/A</v>
      </c>
      <c r="P2" s="415" t="str">
        <f>HLOOKUP(P$1,'Bursa_BMSC PQD'!$E$1:$HP$12,2,FALSE)</f>
        <v>N/A</v>
      </c>
      <c r="Q2" s="415" t="str">
        <f>HLOOKUP(Q$1,'Bursa_BMSC PQD'!$E$1:$HP$12,2,FALSE)</f>
        <v>N/A</v>
      </c>
      <c r="R2" s="415" t="str">
        <f>HLOOKUP(R$1,'Bursa_BMSC PQD'!$E$1:$HP$12,2,FALSE)</f>
        <v>N/A</v>
      </c>
      <c r="S2" s="415" t="str">
        <f>HLOOKUP(S$1,'Bursa_BMSC PQD'!$E$1:$HP$12,2,FALSE)</f>
        <v>N/A</v>
      </c>
      <c r="T2" s="415" t="str">
        <f>HLOOKUP(T$1,'Bursa_BMSC PQD'!$E$1:$HP$12,2,FALSE)</f>
        <v>N/A</v>
      </c>
    </row>
    <row r="3" spans="1:20" ht="15" customHeight="1" x14ac:dyDescent="0.35">
      <c r="A3" s="298">
        <v>43646</v>
      </c>
      <c r="B3" s="278" t="s">
        <v>873</v>
      </c>
      <c r="C3" s="278" t="s">
        <v>1</v>
      </c>
      <c r="D3" s="299" t="s">
        <v>311</v>
      </c>
      <c r="E3" s="278" t="s">
        <v>832</v>
      </c>
      <c r="F3" s="433"/>
      <c r="G3" s="433"/>
      <c r="H3" s="433"/>
      <c r="I3" s="433"/>
      <c r="J3" s="433"/>
      <c r="K3" s="433"/>
      <c r="L3" s="433"/>
      <c r="M3" s="433"/>
      <c r="N3" s="433"/>
      <c r="O3" s="433"/>
      <c r="P3" s="433"/>
      <c r="Q3" s="433"/>
      <c r="R3" s="433"/>
      <c r="S3" s="433"/>
      <c r="T3" s="433"/>
    </row>
    <row r="4" spans="1:20" ht="15" customHeight="1" x14ac:dyDescent="0.35">
      <c r="A4" s="614">
        <v>43738</v>
      </c>
      <c r="B4" s="278" t="s">
        <v>873</v>
      </c>
      <c r="C4" s="278" t="s">
        <v>1</v>
      </c>
      <c r="D4" s="299" t="s">
        <v>310</v>
      </c>
      <c r="E4" s="278" t="s">
        <v>832</v>
      </c>
      <c r="F4" s="415" t="str">
        <f>HLOOKUP(F$1,'Bursa_BMSC PQD'!$E$1:$HP$12,3,FALSE)</f>
        <v>N/A</v>
      </c>
      <c r="G4" s="415" t="str">
        <f>HLOOKUP(G$1,'Bursa_BMSC PQD'!$E$1:$HP$12,3,FALSE)</f>
        <v>N/A</v>
      </c>
      <c r="H4" s="415" t="str">
        <f>HLOOKUP(H$1,'Bursa_BMSC PQD'!$E$1:$HP$12,3,FALSE)</f>
        <v>N/A</v>
      </c>
      <c r="I4" s="415" t="str">
        <f>HLOOKUP(I$1,'Bursa_BMSC PQD'!$E$1:$HP$12,3,FALSE)</f>
        <v>N/A</v>
      </c>
      <c r="J4" s="415" t="str">
        <f>HLOOKUP(J$1,'Bursa_BMSC PQD'!$E$1:$HP$12,3,FALSE)</f>
        <v>N/A</v>
      </c>
      <c r="K4" s="415" t="str">
        <f>HLOOKUP(K$1,'Bursa_BMSC PQD'!$E$1:$HP$12,3,FALSE)</f>
        <v>N/A</v>
      </c>
      <c r="L4" s="415" t="str">
        <f>HLOOKUP(L$1,'Bursa_BMSC PQD'!$E$1:$HP$12,3,FALSE)</f>
        <v>N/A</v>
      </c>
      <c r="M4" s="415" t="str">
        <f>HLOOKUP(M$1,'Bursa_BMSC PQD'!$E$1:$HP$12,3,FALSE)</f>
        <v>N/A</v>
      </c>
      <c r="N4" s="415" t="str">
        <f>HLOOKUP(N$1,'Bursa_BMSC PQD'!$E$1:$HP$12,3,FALSE)</f>
        <v>N/A</v>
      </c>
      <c r="O4" s="415" t="str">
        <f>HLOOKUP(O$1,'Bursa_BMSC PQD'!$E$1:$HP$12,3,FALSE)</f>
        <v>N/A</v>
      </c>
      <c r="P4" s="415" t="str">
        <f>HLOOKUP(P$1,'Bursa_BMSC PQD'!$E$1:$HP$12,3,FALSE)</f>
        <v>N/A</v>
      </c>
      <c r="Q4" s="415" t="str">
        <f>HLOOKUP(Q$1,'Bursa_BMSC PQD'!$E$1:$HP$12,3,FALSE)</f>
        <v>N/A</v>
      </c>
      <c r="R4" s="415" t="str">
        <f>HLOOKUP(R$1,'Bursa_BMSC PQD'!$E$1:$HP$12,3,FALSE)</f>
        <v>N/A</v>
      </c>
      <c r="S4" s="415" t="str">
        <f>HLOOKUP(S$1,'Bursa_BMSC PQD'!$E$1:$HP$12,3,FALSE)</f>
        <v>N/A</v>
      </c>
      <c r="T4" s="415" t="str">
        <f>HLOOKUP(T$1,'Bursa_BMSC PQD'!$E$1:$HP$12,3,FALSE)</f>
        <v>N/A</v>
      </c>
    </row>
    <row r="5" spans="1:20" ht="15" customHeight="1" x14ac:dyDescent="0.35">
      <c r="A5" s="614">
        <v>43738</v>
      </c>
      <c r="B5" s="278" t="s">
        <v>873</v>
      </c>
      <c r="C5" s="278" t="s">
        <v>1</v>
      </c>
      <c r="D5" s="299" t="s">
        <v>311</v>
      </c>
      <c r="E5" s="278" t="s">
        <v>832</v>
      </c>
      <c r="F5" s="433"/>
      <c r="G5" s="433"/>
      <c r="H5" s="433"/>
      <c r="I5" s="433"/>
      <c r="J5" s="433"/>
      <c r="K5" s="433"/>
      <c r="L5" s="433"/>
      <c r="M5" s="433"/>
      <c r="N5" s="433"/>
      <c r="O5" s="433"/>
      <c r="P5" s="433"/>
      <c r="Q5" s="433"/>
      <c r="R5" s="433"/>
      <c r="S5" s="433"/>
      <c r="T5" s="433"/>
    </row>
    <row r="6" spans="1:20" ht="15" customHeight="1" x14ac:dyDescent="0.35">
      <c r="A6" s="298">
        <v>43830</v>
      </c>
      <c r="B6" s="278" t="s">
        <v>873</v>
      </c>
      <c r="C6" s="278" t="s">
        <v>1</v>
      </c>
      <c r="D6" s="299" t="s">
        <v>310</v>
      </c>
      <c r="E6" s="278" t="s">
        <v>832</v>
      </c>
      <c r="F6" s="415" t="str">
        <f>HLOOKUP(F$1,'Bursa_BMSC PQD'!$E$1:$HP$12,4,FALSE)</f>
        <v>N/A</v>
      </c>
      <c r="G6" s="415" t="str">
        <f>HLOOKUP(G$1,'Bursa_BMSC PQD'!$E$1:$HP$12,4,FALSE)</f>
        <v>N/A</v>
      </c>
      <c r="H6" s="415" t="str">
        <f>HLOOKUP(H$1,'Bursa_BMSC PQD'!$E$1:$HP$12,4,FALSE)</f>
        <v>N/A</v>
      </c>
      <c r="I6" s="415" t="str">
        <f>HLOOKUP(I$1,'Bursa_BMSC PQD'!$E$1:$HP$12,4,FALSE)</f>
        <v>N/A</v>
      </c>
      <c r="J6" s="415" t="str">
        <f>HLOOKUP(J$1,'Bursa_BMSC PQD'!$E$1:$HP$12,4,FALSE)</f>
        <v>N/A</v>
      </c>
      <c r="K6" s="415" t="str">
        <f>HLOOKUP(K$1,'Bursa_BMSC PQD'!$E$1:$HP$12,4,FALSE)</f>
        <v>N/A</v>
      </c>
      <c r="L6" s="415" t="str">
        <f>HLOOKUP(L$1,'Bursa_BMSC PQD'!$E$1:$HP$12,4,FALSE)</f>
        <v>N/A</v>
      </c>
      <c r="M6" s="415" t="str">
        <f>HLOOKUP(M$1,'Bursa_BMSC PQD'!$E$1:$HP$12,4,FALSE)</f>
        <v>N/A</v>
      </c>
      <c r="N6" s="415" t="str">
        <f>HLOOKUP(N$1,'Bursa_BMSC PQD'!$E$1:$HP$12,4,FALSE)</f>
        <v>N/A</v>
      </c>
      <c r="O6" s="415" t="str">
        <f>HLOOKUP(O$1,'Bursa_BMSC PQD'!$E$1:$HP$12,4,FALSE)</f>
        <v>N/A</v>
      </c>
      <c r="P6" s="415" t="str">
        <f>HLOOKUP(P$1,'Bursa_BMSC PQD'!$E$1:$HP$12,4,FALSE)</f>
        <v>N/A</v>
      </c>
      <c r="Q6" s="415" t="str">
        <f>HLOOKUP(Q$1,'Bursa_BMSC PQD'!$E$1:$HP$12,4,FALSE)</f>
        <v>N/A</v>
      </c>
      <c r="R6" s="415" t="str">
        <f>HLOOKUP(R$1,'Bursa_BMSC PQD'!$E$1:$HP$12,4,FALSE)</f>
        <v>N/A</v>
      </c>
      <c r="S6" s="415" t="str">
        <f>HLOOKUP(S$1,'Bursa_BMSC PQD'!$E$1:$HP$12,4,FALSE)</f>
        <v>N/A</v>
      </c>
      <c r="T6" s="415" t="str">
        <f>HLOOKUP(T$1,'Bursa_BMSC PQD'!$E$1:$HP$12,4,FALSE)</f>
        <v>N/A</v>
      </c>
    </row>
    <row r="7" spans="1:20" ht="15" customHeight="1" x14ac:dyDescent="0.35">
      <c r="A7" s="298">
        <v>43830</v>
      </c>
      <c r="B7" s="278" t="s">
        <v>873</v>
      </c>
      <c r="C7" s="278" t="s">
        <v>1</v>
      </c>
      <c r="D7" s="299" t="s">
        <v>311</v>
      </c>
      <c r="E7" s="278" t="s">
        <v>832</v>
      </c>
      <c r="F7" s="433"/>
      <c r="G7" s="433"/>
      <c r="H7" s="433"/>
      <c r="I7" s="433"/>
      <c r="J7" s="433"/>
      <c r="K7" s="433"/>
      <c r="L7" s="433"/>
      <c r="M7" s="433"/>
      <c r="N7" s="433"/>
      <c r="O7" s="433"/>
      <c r="P7" s="433"/>
      <c r="Q7" s="433"/>
      <c r="R7" s="433"/>
      <c r="S7" s="433"/>
      <c r="T7" s="433"/>
    </row>
    <row r="8" spans="1:20" ht="15" customHeight="1" x14ac:dyDescent="0.35">
      <c r="A8" s="614">
        <v>43921</v>
      </c>
      <c r="B8" s="278" t="s">
        <v>873</v>
      </c>
      <c r="C8" s="278" t="s">
        <v>1</v>
      </c>
      <c r="D8" s="299" t="s">
        <v>310</v>
      </c>
      <c r="E8" s="278" t="s">
        <v>832</v>
      </c>
      <c r="F8" s="415" t="str">
        <f>HLOOKUP(F$1,'Bursa_BMSC PQD'!$E$1:$HP$12,5,FALSE)</f>
        <v>N/A</v>
      </c>
      <c r="G8" s="415" t="str">
        <f>HLOOKUP(G$1,'Bursa_BMSC PQD'!$E$1:$HP$12,5,FALSE)</f>
        <v>N/A</v>
      </c>
      <c r="H8" s="415" t="str">
        <f>HLOOKUP(H$1,'Bursa_BMSC PQD'!$E$1:$HP$12,5,FALSE)</f>
        <v>N/A</v>
      </c>
      <c r="I8" s="415" t="str">
        <f>HLOOKUP(I$1,'Bursa_BMSC PQD'!$E$1:$HP$12,5,FALSE)</f>
        <v>N/A</v>
      </c>
      <c r="J8" s="415" t="str">
        <f>HLOOKUP(J$1,'Bursa_BMSC PQD'!$E$1:$HP$12,5,FALSE)</f>
        <v>N/A</v>
      </c>
      <c r="K8" s="415" t="str">
        <f>HLOOKUP(K$1,'Bursa_BMSC PQD'!$E$1:$HP$12,5,FALSE)</f>
        <v>N/A</v>
      </c>
      <c r="L8" s="415" t="str">
        <f>HLOOKUP(L$1,'Bursa_BMSC PQD'!$E$1:$HP$12,5,FALSE)</f>
        <v>N/A</v>
      </c>
      <c r="M8" s="415" t="str">
        <f>HLOOKUP(M$1,'Bursa_BMSC PQD'!$E$1:$HP$12,5,FALSE)</f>
        <v>N/A</v>
      </c>
      <c r="N8" s="415" t="str">
        <f>HLOOKUP(N$1,'Bursa_BMSC PQD'!$E$1:$HP$12,5,FALSE)</f>
        <v>N/A</v>
      </c>
      <c r="O8" s="415" t="str">
        <f>HLOOKUP(O$1,'Bursa_BMSC PQD'!$E$1:$HP$12,5,FALSE)</f>
        <v>N/A</v>
      </c>
      <c r="P8" s="415" t="str">
        <f>HLOOKUP(P$1,'Bursa_BMSC PQD'!$E$1:$HP$12,5,FALSE)</f>
        <v>N/A</v>
      </c>
      <c r="Q8" s="415" t="str">
        <f>HLOOKUP(Q$1,'Bursa_BMSC PQD'!$E$1:$HP$12,5,FALSE)</f>
        <v>N/A</v>
      </c>
      <c r="R8" s="415" t="str">
        <f>HLOOKUP(R$1,'Bursa_BMSC PQD'!$E$1:$HP$12,5,FALSE)</f>
        <v>N/A</v>
      </c>
      <c r="S8" s="415" t="str">
        <f>HLOOKUP(S$1,'Bursa_BMSC PQD'!$E$1:$HP$12,5,FALSE)</f>
        <v>N/A</v>
      </c>
      <c r="T8" s="415" t="str">
        <f>HLOOKUP(T$1,'Bursa_BMSC PQD'!$E$1:$HP$12,5,FALSE)</f>
        <v>N/A</v>
      </c>
    </row>
    <row r="9" spans="1:20" ht="15" customHeight="1" x14ac:dyDescent="0.35">
      <c r="A9" s="614">
        <v>43921</v>
      </c>
      <c r="B9" s="278" t="s">
        <v>873</v>
      </c>
      <c r="C9" s="278" t="s">
        <v>1</v>
      </c>
      <c r="D9" s="299" t="s">
        <v>311</v>
      </c>
      <c r="E9" s="278" t="s">
        <v>832</v>
      </c>
      <c r="F9" s="433"/>
      <c r="G9" s="433"/>
      <c r="H9" s="433"/>
      <c r="I9" s="433"/>
      <c r="J9" s="433"/>
      <c r="K9" s="433"/>
      <c r="L9" s="433"/>
      <c r="M9" s="433"/>
      <c r="N9" s="433"/>
      <c r="O9" s="433"/>
      <c r="P9" s="433"/>
      <c r="Q9" s="433"/>
      <c r="R9" s="433"/>
      <c r="S9" s="433"/>
      <c r="T9" s="433"/>
    </row>
    <row r="10" spans="1:20" ht="15" customHeight="1" x14ac:dyDescent="0.35">
      <c r="A10" s="298">
        <v>44012</v>
      </c>
      <c r="B10" s="278" t="s">
        <v>873</v>
      </c>
      <c r="C10" s="278" t="s">
        <v>1</v>
      </c>
      <c r="D10" s="299" t="s">
        <v>310</v>
      </c>
      <c r="E10" s="278" t="s">
        <v>832</v>
      </c>
      <c r="F10" s="415" t="str">
        <f>HLOOKUP(F$1,'Bursa_BMSC PQD'!$E$1:$HP$12,6,FALSE)</f>
        <v>N/A</v>
      </c>
      <c r="G10" s="415" t="str">
        <f>HLOOKUP(G$1,'Bursa_BMSC PQD'!$E$1:$HP$12,6,FALSE)</f>
        <v>N/A</v>
      </c>
      <c r="H10" s="415" t="str">
        <f>HLOOKUP(H$1,'Bursa_BMSC PQD'!$E$1:$HP$12,6,FALSE)</f>
        <v>N/A</v>
      </c>
      <c r="I10" s="415" t="str">
        <f>HLOOKUP(I$1,'Bursa_BMSC PQD'!$E$1:$HP$12,6,FALSE)</f>
        <v>N/A</v>
      </c>
      <c r="J10" s="415" t="str">
        <f>HLOOKUP(J$1,'Bursa_BMSC PQD'!$E$1:$HP$12,6,FALSE)</f>
        <v>N/A</v>
      </c>
      <c r="K10" s="415" t="str">
        <f>HLOOKUP(K$1,'Bursa_BMSC PQD'!$E$1:$HP$12,6,FALSE)</f>
        <v>N/A</v>
      </c>
      <c r="L10" s="415" t="str">
        <f>HLOOKUP(L$1,'Bursa_BMSC PQD'!$E$1:$HP$12,6,FALSE)</f>
        <v>N/A</v>
      </c>
      <c r="M10" s="415" t="str">
        <f>HLOOKUP(M$1,'Bursa_BMSC PQD'!$E$1:$HP$12,6,FALSE)</f>
        <v>N/A</v>
      </c>
      <c r="N10" s="415" t="str">
        <f>HLOOKUP(N$1,'Bursa_BMSC PQD'!$E$1:$HP$12,6,FALSE)</f>
        <v>N/A</v>
      </c>
      <c r="O10" s="415" t="str">
        <f>HLOOKUP(O$1,'Bursa_BMSC PQD'!$E$1:$HP$12,6,FALSE)</f>
        <v>N/A</v>
      </c>
      <c r="P10" s="415" t="str">
        <f>HLOOKUP(P$1,'Bursa_BMSC PQD'!$E$1:$HP$12,6,FALSE)</f>
        <v>N/A</v>
      </c>
      <c r="Q10" s="415" t="str">
        <f>HLOOKUP(Q$1,'Bursa_BMSC PQD'!$E$1:$HP$12,6,FALSE)</f>
        <v>N/A</v>
      </c>
      <c r="R10" s="415" t="str">
        <f>HLOOKUP(R$1,'Bursa_BMSC PQD'!$E$1:$HP$12,6,FALSE)</f>
        <v>N/A</v>
      </c>
      <c r="S10" s="415" t="str">
        <f>HLOOKUP(S$1,'Bursa_BMSC PQD'!$E$1:$HP$12,6,FALSE)</f>
        <v>N/A</v>
      </c>
      <c r="T10" s="415" t="str">
        <f>HLOOKUP(T$1,'Bursa_BMSC PQD'!$E$1:$HP$12,6,FALSE)</f>
        <v>N/A</v>
      </c>
    </row>
    <row r="11" spans="1:20" ht="15" customHeight="1" x14ac:dyDescent="0.35">
      <c r="A11" s="298">
        <v>44012</v>
      </c>
      <c r="B11" s="278" t="s">
        <v>873</v>
      </c>
      <c r="C11" s="278" t="s">
        <v>1</v>
      </c>
      <c r="D11" s="299" t="s">
        <v>311</v>
      </c>
      <c r="E11" s="278" t="s">
        <v>832</v>
      </c>
      <c r="F11" s="433"/>
      <c r="G11" s="433"/>
      <c r="H11" s="433"/>
      <c r="I11" s="433"/>
      <c r="J11" s="433"/>
      <c r="K11" s="433"/>
      <c r="L11" s="433"/>
      <c r="M11" s="433"/>
      <c r="N11" s="433"/>
      <c r="O11" s="433"/>
      <c r="P11" s="433"/>
      <c r="Q11" s="433"/>
      <c r="R11" s="433"/>
      <c r="S11" s="433"/>
      <c r="T11" s="433"/>
    </row>
    <row r="12" spans="1:20" ht="15" customHeight="1" x14ac:dyDescent="0.35">
      <c r="A12" s="614">
        <v>44104</v>
      </c>
      <c r="B12" s="278" t="s">
        <v>873</v>
      </c>
      <c r="C12" s="278" t="s">
        <v>1</v>
      </c>
      <c r="D12" s="299" t="s">
        <v>310</v>
      </c>
      <c r="E12" s="278" t="s">
        <v>832</v>
      </c>
      <c r="F12" s="415" t="str">
        <f>HLOOKUP(F$1,'Bursa_BMSC PQD'!$E$1:$HP$12,7,FALSE)</f>
        <v>N/A</v>
      </c>
      <c r="G12" s="415" t="str">
        <f>HLOOKUP(G$1,'Bursa_BMSC PQD'!$E$1:$HP$12,7,FALSE)</f>
        <v>N/A</v>
      </c>
      <c r="H12" s="415" t="str">
        <f>HLOOKUP(H$1,'Bursa_BMSC PQD'!$E$1:$HP$12,7,FALSE)</f>
        <v>N/A</v>
      </c>
      <c r="I12" s="415" t="str">
        <f>HLOOKUP(I$1,'Bursa_BMSC PQD'!$E$1:$HP$12,7,FALSE)</f>
        <v>N/A</v>
      </c>
      <c r="J12" s="415" t="str">
        <f>HLOOKUP(J$1,'Bursa_BMSC PQD'!$E$1:$HP$12,7,FALSE)</f>
        <v>N/A</v>
      </c>
      <c r="K12" s="415" t="str">
        <f>HLOOKUP(K$1,'Bursa_BMSC PQD'!$E$1:$HP$12,7,FALSE)</f>
        <v>N/A</v>
      </c>
      <c r="L12" s="415" t="str">
        <f>HLOOKUP(L$1,'Bursa_BMSC PQD'!$E$1:$HP$12,7,FALSE)</f>
        <v>N/A</v>
      </c>
      <c r="M12" s="415" t="str">
        <f>HLOOKUP(M$1,'Bursa_BMSC PQD'!$E$1:$HP$12,7,FALSE)</f>
        <v>N/A</v>
      </c>
      <c r="N12" s="415" t="str">
        <f>HLOOKUP(N$1,'Bursa_BMSC PQD'!$E$1:$HP$12,7,FALSE)</f>
        <v>N/A</v>
      </c>
      <c r="O12" s="415" t="str">
        <f>HLOOKUP(O$1,'Bursa_BMSC PQD'!$E$1:$HP$12,7,FALSE)</f>
        <v>N/A</v>
      </c>
      <c r="P12" s="415" t="str">
        <f>HLOOKUP(P$1,'Bursa_BMSC PQD'!$E$1:$HP$12,7,FALSE)</f>
        <v>N/A</v>
      </c>
      <c r="Q12" s="415" t="str">
        <f>HLOOKUP(Q$1,'Bursa_BMSC PQD'!$E$1:$HP$12,7,FALSE)</f>
        <v>N/A</v>
      </c>
      <c r="R12" s="415" t="str">
        <f>HLOOKUP(R$1,'Bursa_BMSC PQD'!$E$1:$HP$12,7,FALSE)</f>
        <v>N/A</v>
      </c>
      <c r="S12" s="415" t="str">
        <f>HLOOKUP(S$1,'Bursa_BMSC PQD'!$E$1:$HP$12,7,FALSE)</f>
        <v>N/A</v>
      </c>
      <c r="T12" s="415" t="str">
        <f>HLOOKUP(T$1,'Bursa_BMSC PQD'!$E$1:$HP$12,7,FALSE)</f>
        <v>N/A</v>
      </c>
    </row>
    <row r="13" spans="1:20" ht="15" customHeight="1" x14ac:dyDescent="0.35">
      <c r="A13" s="614">
        <v>44104</v>
      </c>
      <c r="B13" s="278" t="s">
        <v>873</v>
      </c>
      <c r="C13" s="278" t="s">
        <v>1</v>
      </c>
      <c r="D13" s="299" t="s">
        <v>311</v>
      </c>
      <c r="E13" s="278" t="s">
        <v>832</v>
      </c>
      <c r="F13" s="433"/>
      <c r="G13" s="433"/>
      <c r="H13" s="433"/>
      <c r="I13" s="433"/>
      <c r="J13" s="433"/>
      <c r="K13" s="433"/>
      <c r="L13" s="433"/>
      <c r="M13" s="433"/>
      <c r="N13" s="433"/>
      <c r="O13" s="433"/>
      <c r="P13" s="433"/>
      <c r="Q13" s="433"/>
      <c r="R13" s="433"/>
      <c r="S13" s="433"/>
      <c r="T13" s="433"/>
    </row>
    <row r="14" spans="1:20" ht="15" customHeight="1" x14ac:dyDescent="0.35">
      <c r="A14" s="298">
        <v>44196</v>
      </c>
      <c r="B14" s="278" t="s">
        <v>873</v>
      </c>
      <c r="C14" s="278" t="s">
        <v>1</v>
      </c>
      <c r="D14" s="299" t="s">
        <v>310</v>
      </c>
      <c r="E14" s="278" t="s">
        <v>832</v>
      </c>
      <c r="F14" s="415" t="str">
        <f>HLOOKUP(F$1,'Bursa_BMSC PQD'!$E$1:$HP$12,8,FALSE)</f>
        <v>N/A</v>
      </c>
      <c r="G14" s="415" t="str">
        <f>HLOOKUP(G$1,'Bursa_BMSC PQD'!$E$1:$HP$12,8,FALSE)</f>
        <v>N/A</v>
      </c>
      <c r="H14" s="415" t="str">
        <f>HLOOKUP(H$1,'Bursa_BMSC PQD'!$E$1:$HP$12,8,FALSE)</f>
        <v>N/A</v>
      </c>
      <c r="I14" s="415" t="str">
        <f>HLOOKUP(I$1,'Bursa_BMSC PQD'!$E$1:$HP$12,8,FALSE)</f>
        <v>N/A</v>
      </c>
      <c r="J14" s="415" t="str">
        <f>HLOOKUP(J$1,'Bursa_BMSC PQD'!$E$1:$HP$12,8,FALSE)</f>
        <v>N/A</v>
      </c>
      <c r="K14" s="415" t="str">
        <f>HLOOKUP(K$1,'Bursa_BMSC PQD'!$E$1:$HP$12,8,FALSE)</f>
        <v>N/A</v>
      </c>
      <c r="L14" s="415" t="str">
        <f>HLOOKUP(L$1,'Bursa_BMSC PQD'!$E$1:$HP$12,8,FALSE)</f>
        <v>N/A</v>
      </c>
      <c r="M14" s="415" t="str">
        <f>HLOOKUP(M$1,'Bursa_BMSC PQD'!$E$1:$HP$12,8,FALSE)</f>
        <v>N/A</v>
      </c>
      <c r="N14" s="415" t="str">
        <f>HLOOKUP(N$1,'Bursa_BMSC PQD'!$E$1:$HP$12,8,FALSE)</f>
        <v>N/A</v>
      </c>
      <c r="O14" s="415" t="str">
        <f>HLOOKUP(O$1,'Bursa_BMSC PQD'!$E$1:$HP$12,8,FALSE)</f>
        <v>N/A</v>
      </c>
      <c r="P14" s="415" t="str">
        <f>HLOOKUP(P$1,'Bursa_BMSC PQD'!$E$1:$HP$12,8,FALSE)</f>
        <v>N/A</v>
      </c>
      <c r="Q14" s="415" t="str">
        <f>HLOOKUP(Q$1,'Bursa_BMSC PQD'!$E$1:$HP$12,8,FALSE)</f>
        <v>N/A</v>
      </c>
      <c r="R14" s="415" t="str">
        <f>HLOOKUP(R$1,'Bursa_BMSC PQD'!$E$1:$HP$12,8,FALSE)</f>
        <v>N/A</v>
      </c>
      <c r="S14" s="415" t="str">
        <f>HLOOKUP(S$1,'Bursa_BMSC PQD'!$E$1:$HP$12,8,FALSE)</f>
        <v>N/A</v>
      </c>
      <c r="T14" s="415" t="str">
        <f>HLOOKUP(T$1,'Bursa_BMSC PQD'!$E$1:$HP$12,8,FALSE)</f>
        <v>N/A</v>
      </c>
    </row>
    <row r="15" spans="1:20" ht="15" customHeight="1" x14ac:dyDescent="0.35">
      <c r="A15" s="298">
        <v>44196</v>
      </c>
      <c r="B15" s="278" t="s">
        <v>873</v>
      </c>
      <c r="C15" s="278" t="s">
        <v>1</v>
      </c>
      <c r="D15" s="299" t="s">
        <v>311</v>
      </c>
      <c r="E15" s="278" t="s">
        <v>832</v>
      </c>
      <c r="F15" s="433"/>
      <c r="G15" s="433"/>
      <c r="H15" s="433"/>
      <c r="I15" s="433"/>
      <c r="J15" s="433"/>
      <c r="K15" s="433"/>
      <c r="L15" s="433"/>
      <c r="M15" s="433"/>
      <c r="N15" s="433"/>
      <c r="O15" s="433"/>
      <c r="P15" s="433"/>
      <c r="Q15" s="433"/>
      <c r="R15" s="433"/>
      <c r="S15" s="433"/>
      <c r="T15" s="433"/>
    </row>
    <row r="16" spans="1:20" ht="15" customHeight="1" x14ac:dyDescent="0.35">
      <c r="A16" s="614">
        <v>44286</v>
      </c>
      <c r="B16" s="278" t="s">
        <v>873</v>
      </c>
      <c r="C16" s="278" t="s">
        <v>1</v>
      </c>
      <c r="D16" s="299" t="s">
        <v>310</v>
      </c>
      <c r="E16" s="278" t="s">
        <v>832</v>
      </c>
      <c r="F16" s="415" t="str">
        <f>HLOOKUP(F$1,'Bursa_BMSC PQD'!$E$1:$HP$12,9,FALSE)</f>
        <v>N/A</v>
      </c>
      <c r="G16" s="415" t="str">
        <f>HLOOKUP(G$1,'Bursa_BMSC PQD'!$E$1:$HP$12,9,FALSE)</f>
        <v>N/A</v>
      </c>
      <c r="H16" s="415" t="str">
        <f>HLOOKUP(H$1,'Bursa_BMSC PQD'!$E$1:$HP$12,9,FALSE)</f>
        <v>N/A</v>
      </c>
      <c r="I16" s="415" t="str">
        <f>HLOOKUP(I$1,'Bursa_BMSC PQD'!$E$1:$HP$12,9,FALSE)</f>
        <v>N/A</v>
      </c>
      <c r="J16" s="415" t="str">
        <f>HLOOKUP(J$1,'Bursa_BMSC PQD'!$E$1:$HP$12,9,FALSE)</f>
        <v>N/A</v>
      </c>
      <c r="K16" s="415" t="str">
        <f>HLOOKUP(K$1,'Bursa_BMSC PQD'!$E$1:$HP$12,9,FALSE)</f>
        <v>N/A</v>
      </c>
      <c r="L16" s="415" t="str">
        <f>HLOOKUP(L$1,'Bursa_BMSC PQD'!$E$1:$HP$12,9,FALSE)</f>
        <v>N/A</v>
      </c>
      <c r="M16" s="415" t="str">
        <f>HLOOKUP(M$1,'Bursa_BMSC PQD'!$E$1:$HP$12,9,FALSE)</f>
        <v>N/A</v>
      </c>
      <c r="N16" s="415" t="str">
        <f>HLOOKUP(N$1,'Bursa_BMSC PQD'!$E$1:$HP$12,9,FALSE)</f>
        <v>N/A</v>
      </c>
      <c r="O16" s="415" t="str">
        <f>HLOOKUP(O$1,'Bursa_BMSC PQD'!$E$1:$HP$12,9,FALSE)</f>
        <v>N/A</v>
      </c>
      <c r="P16" s="415" t="str">
        <f>HLOOKUP(P$1,'Bursa_BMSC PQD'!$E$1:$HP$12,9,FALSE)</f>
        <v>N/A</v>
      </c>
      <c r="Q16" s="415" t="str">
        <f>HLOOKUP(Q$1,'Bursa_BMSC PQD'!$E$1:$HP$12,9,FALSE)</f>
        <v>N/A</v>
      </c>
      <c r="R16" s="415" t="str">
        <f>HLOOKUP(R$1,'Bursa_BMSC PQD'!$E$1:$HP$12,9,FALSE)</f>
        <v>N/A</v>
      </c>
      <c r="S16" s="415" t="str">
        <f>HLOOKUP(S$1,'Bursa_BMSC PQD'!$E$1:$HP$12,9,FALSE)</f>
        <v>N/A</v>
      </c>
      <c r="T16" s="415" t="str">
        <f>HLOOKUP(T$1,'Bursa_BMSC PQD'!$E$1:$HP$12,9,FALSE)</f>
        <v>N/A</v>
      </c>
    </row>
    <row r="17" spans="1:20" ht="15" customHeight="1" x14ac:dyDescent="0.35">
      <c r="A17" s="614">
        <v>44286</v>
      </c>
      <c r="B17" s="278" t="s">
        <v>873</v>
      </c>
      <c r="C17" s="278" t="s">
        <v>1</v>
      </c>
      <c r="D17" s="299" t="s">
        <v>311</v>
      </c>
      <c r="E17" s="278" t="s">
        <v>832</v>
      </c>
      <c r="F17" s="433"/>
      <c r="G17" s="433"/>
      <c r="H17" s="433"/>
      <c r="I17" s="433"/>
      <c r="J17" s="433"/>
      <c r="K17" s="433"/>
      <c r="L17" s="433"/>
      <c r="M17" s="433"/>
      <c r="N17" s="433"/>
      <c r="O17" s="433"/>
      <c r="P17" s="433"/>
      <c r="Q17" s="433"/>
      <c r="R17" s="433"/>
      <c r="S17" s="433"/>
      <c r="T17" s="433"/>
    </row>
    <row r="18" spans="1:20" ht="15" customHeight="1" x14ac:dyDescent="0.35">
      <c r="A18" s="298">
        <v>44377</v>
      </c>
      <c r="B18" s="278" t="s">
        <v>873</v>
      </c>
      <c r="C18" s="278" t="s">
        <v>1</v>
      </c>
      <c r="D18" s="299" t="s">
        <v>310</v>
      </c>
      <c r="E18" s="278" t="s">
        <v>832</v>
      </c>
      <c r="F18" s="415" t="str">
        <f>HLOOKUP(F$1,'Bursa_BMSC PQD'!$E$1:$HP$12,10,FALSE)</f>
        <v>N/A</v>
      </c>
      <c r="G18" s="415" t="str">
        <f>HLOOKUP(G$1,'Bursa_BMSC PQD'!$E$1:$HP$12,10,FALSE)</f>
        <v>N/A</v>
      </c>
      <c r="H18" s="415" t="str">
        <f>HLOOKUP(H$1,'Bursa_BMSC PQD'!$E$1:$HP$12,10,FALSE)</f>
        <v>N/A</v>
      </c>
      <c r="I18" s="415" t="str">
        <f>HLOOKUP(I$1,'Bursa_BMSC PQD'!$E$1:$HP$12,10,FALSE)</f>
        <v>N/A</v>
      </c>
      <c r="J18" s="415" t="str">
        <f>HLOOKUP(J$1,'Bursa_BMSC PQD'!$E$1:$HP$12,10,FALSE)</f>
        <v>N/A</v>
      </c>
      <c r="K18" s="415" t="str">
        <f>HLOOKUP(K$1,'Bursa_BMSC PQD'!$E$1:$HP$12,10,FALSE)</f>
        <v>N/A</v>
      </c>
      <c r="L18" s="415" t="str">
        <f>HLOOKUP(L$1,'Bursa_BMSC PQD'!$E$1:$HP$12,10,FALSE)</f>
        <v>N/A</v>
      </c>
      <c r="M18" s="415" t="str">
        <f>HLOOKUP(M$1,'Bursa_BMSC PQD'!$E$1:$HP$12,10,FALSE)</f>
        <v>N/A</v>
      </c>
      <c r="N18" s="415" t="str">
        <f>HLOOKUP(N$1,'Bursa_BMSC PQD'!$E$1:$HP$12,10,FALSE)</f>
        <v>N/A</v>
      </c>
      <c r="O18" s="415" t="str">
        <f>HLOOKUP(O$1,'Bursa_BMSC PQD'!$E$1:$HP$12,10,FALSE)</f>
        <v>N/A</v>
      </c>
      <c r="P18" s="415" t="str">
        <f>HLOOKUP(P$1,'Bursa_BMSC PQD'!$E$1:$HP$12,10,FALSE)</f>
        <v>N/A</v>
      </c>
      <c r="Q18" s="415" t="str">
        <f>HLOOKUP(Q$1,'Bursa_BMSC PQD'!$E$1:$HP$12,10,FALSE)</f>
        <v>N/A</v>
      </c>
      <c r="R18" s="415" t="str">
        <f>HLOOKUP(R$1,'Bursa_BMSC PQD'!$E$1:$HP$12,10,FALSE)</f>
        <v>N/A</v>
      </c>
      <c r="S18" s="415" t="str">
        <f>HLOOKUP(S$1,'Bursa_BMSC PQD'!$E$1:$HP$12,10,FALSE)</f>
        <v>N/A</v>
      </c>
      <c r="T18" s="415" t="str">
        <f>HLOOKUP(T$1,'Bursa_BMSC PQD'!$E$1:$HP$12,10,FALSE)</f>
        <v>N/A</v>
      </c>
    </row>
    <row r="19" spans="1:20" ht="15" customHeight="1" x14ac:dyDescent="0.35">
      <c r="A19" s="298">
        <v>44377</v>
      </c>
      <c r="B19" s="278" t="s">
        <v>873</v>
      </c>
      <c r="C19" s="278" t="s">
        <v>1</v>
      </c>
      <c r="D19" s="299" t="s">
        <v>311</v>
      </c>
      <c r="E19" s="278" t="s">
        <v>832</v>
      </c>
      <c r="F19" s="433"/>
      <c r="G19" s="433"/>
      <c r="H19" s="433"/>
      <c r="I19" s="433"/>
      <c r="J19" s="433"/>
      <c r="K19" s="433"/>
      <c r="L19" s="433"/>
      <c r="M19" s="433"/>
      <c r="N19" s="433"/>
      <c r="O19" s="433"/>
      <c r="P19" s="433"/>
      <c r="Q19" s="433"/>
      <c r="R19" s="433"/>
      <c r="S19" s="433"/>
      <c r="T19" s="433"/>
    </row>
    <row r="20" spans="1:20" ht="15" customHeight="1" x14ac:dyDescent="0.35">
      <c r="A20" s="614">
        <v>44469</v>
      </c>
      <c r="B20" s="278" t="s">
        <v>295</v>
      </c>
      <c r="C20" s="278" t="s">
        <v>873</v>
      </c>
      <c r="D20" s="299" t="s">
        <v>310</v>
      </c>
      <c r="E20" s="278" t="s">
        <v>832</v>
      </c>
      <c r="F20" s="415" t="str">
        <f>HLOOKUP(F$1,'Bursa_BMSC PQD'!$E$1:$HP$12,11,FALSE)</f>
        <v>N/A</v>
      </c>
      <c r="G20" s="415" t="str">
        <f>HLOOKUP(G$1,'Bursa_BMSC PQD'!$E$1:$HP$12,11,FALSE)</f>
        <v>N/A</v>
      </c>
      <c r="H20" s="415" t="str">
        <f>HLOOKUP(H$1,'Bursa_BMSC PQD'!$E$1:$HP$12,11,FALSE)</f>
        <v>N/A</v>
      </c>
      <c r="I20" s="415" t="str">
        <f>HLOOKUP(I$1,'Bursa_BMSC PQD'!$E$1:$HP$12,11,FALSE)</f>
        <v>N/A</v>
      </c>
      <c r="J20" s="415" t="str">
        <f>HLOOKUP(J$1,'Bursa_BMSC PQD'!$E$1:$HP$12,11,FALSE)</f>
        <v>N/A</v>
      </c>
      <c r="K20" s="415" t="str">
        <f>HLOOKUP(K$1,'Bursa_BMSC PQD'!$E$1:$HP$12,11,FALSE)</f>
        <v>N/A</v>
      </c>
      <c r="L20" s="415" t="str">
        <f>HLOOKUP(L$1,'Bursa_BMSC PQD'!$E$1:$HP$12,11,FALSE)</f>
        <v>N/A</v>
      </c>
      <c r="M20" s="415" t="str">
        <f>HLOOKUP(M$1,'Bursa_BMSC PQD'!$E$1:$HP$12,11,FALSE)</f>
        <v>N/A</v>
      </c>
      <c r="N20" s="415" t="str">
        <f>HLOOKUP(N$1,'Bursa_BMSC PQD'!$E$1:$HP$12,11,FALSE)</f>
        <v>N/A</v>
      </c>
      <c r="O20" s="415" t="str">
        <f>HLOOKUP(O$1,'Bursa_BMSC PQD'!$E$1:$HP$12,11,FALSE)</f>
        <v>N/A</v>
      </c>
      <c r="P20" s="415" t="str">
        <f>HLOOKUP(P$1,'Bursa_BMSC PQD'!$E$1:$HP$12,11,FALSE)</f>
        <v>N/A</v>
      </c>
      <c r="Q20" s="415" t="str">
        <f>HLOOKUP(Q$1,'Bursa_BMSC PQD'!$E$1:$HP$12,11,FALSE)</f>
        <v>N/A</v>
      </c>
      <c r="R20" s="415" t="str">
        <f>HLOOKUP(R$1,'Bursa_BMSC PQD'!$E$1:$HP$12,11,FALSE)</f>
        <v>N/A</v>
      </c>
      <c r="S20" s="415" t="str">
        <f>HLOOKUP(S$1,'Bursa_BMSC PQD'!$E$1:$HP$12,11,FALSE)</f>
        <v>N/A</v>
      </c>
      <c r="T20" s="415" t="str">
        <f>HLOOKUP(T$1,'Bursa_BMSC PQD'!$E$1:$HP$12,11,FALSE)</f>
        <v>N/A</v>
      </c>
    </row>
    <row r="21" spans="1:20" ht="15" customHeight="1" x14ac:dyDescent="0.35">
      <c r="A21" s="614">
        <v>44469</v>
      </c>
      <c r="B21" s="278" t="s">
        <v>295</v>
      </c>
      <c r="C21" s="278" t="s">
        <v>873</v>
      </c>
      <c r="D21" s="299" t="s">
        <v>311</v>
      </c>
      <c r="E21" s="278" t="s">
        <v>832</v>
      </c>
      <c r="F21" s="433"/>
      <c r="G21" s="433"/>
      <c r="H21" s="433"/>
      <c r="I21" s="433"/>
      <c r="J21" s="433"/>
      <c r="K21" s="433"/>
      <c r="L21" s="433"/>
      <c r="M21" s="433"/>
      <c r="N21" s="433"/>
      <c r="O21" s="433"/>
      <c r="P21" s="433"/>
      <c r="Q21" s="433"/>
      <c r="R21" s="433"/>
      <c r="S21" s="433"/>
      <c r="T21" s="433"/>
    </row>
    <row r="22" spans="1:20" ht="15" customHeight="1" x14ac:dyDescent="0.35">
      <c r="A22" s="298">
        <v>44561</v>
      </c>
      <c r="B22" s="278" t="s">
        <v>295</v>
      </c>
      <c r="C22" s="278" t="s">
        <v>873</v>
      </c>
      <c r="D22" s="299" t="s">
        <v>310</v>
      </c>
      <c r="E22" s="278" t="s">
        <v>832</v>
      </c>
      <c r="F22" s="415" t="str">
        <f>HLOOKUP(F$1,'Bursa_BMSC PQD'!$E$1:$HP$12,12,FALSE)</f>
        <v>N/A</v>
      </c>
      <c r="G22" s="415" t="str">
        <f>HLOOKUP(G$1,'Bursa_BMSC PQD'!$E$1:$HP$12,12,FALSE)</f>
        <v>N/A</v>
      </c>
      <c r="H22" s="415" t="str">
        <f>HLOOKUP(H$1,'Bursa_BMSC PQD'!$E$1:$HP$12,12,FALSE)</f>
        <v>N/A</v>
      </c>
      <c r="I22" s="415" t="str">
        <f>HLOOKUP(I$1,'Bursa_BMSC PQD'!$E$1:$HP$12,12,FALSE)</f>
        <v>N/A</v>
      </c>
      <c r="J22" s="415" t="str">
        <f>HLOOKUP(J$1,'Bursa_BMSC PQD'!$E$1:$HP$12,12,FALSE)</f>
        <v>N/A</v>
      </c>
      <c r="K22" s="415" t="str">
        <f>HLOOKUP(K$1,'Bursa_BMSC PQD'!$E$1:$HP$12,12,FALSE)</f>
        <v>N/A</v>
      </c>
      <c r="L22" s="415" t="str">
        <f>HLOOKUP(L$1,'Bursa_BMSC PQD'!$E$1:$HP$12,12,FALSE)</f>
        <v>N/A</v>
      </c>
      <c r="M22" s="415" t="str">
        <f>HLOOKUP(M$1,'Bursa_BMSC PQD'!$E$1:$HP$12,12,FALSE)</f>
        <v>N/A</v>
      </c>
      <c r="N22" s="415" t="str">
        <f>HLOOKUP(N$1,'Bursa_BMSC PQD'!$E$1:$HP$12,12,FALSE)</f>
        <v>N/A</v>
      </c>
      <c r="O22" s="415" t="str">
        <f>HLOOKUP(O$1,'Bursa_BMSC PQD'!$E$1:$HP$12,12,FALSE)</f>
        <v>N/A</v>
      </c>
      <c r="P22" s="415" t="str">
        <f>HLOOKUP(P$1,'Bursa_BMSC PQD'!$E$1:$HP$12,12,FALSE)</f>
        <v>N/A</v>
      </c>
      <c r="Q22" s="415" t="str">
        <f>HLOOKUP(Q$1,'Bursa_BMSC PQD'!$E$1:$HP$12,12,FALSE)</f>
        <v>N/A</v>
      </c>
      <c r="R22" s="415" t="str">
        <f>HLOOKUP(R$1,'Bursa_BMSC PQD'!$E$1:$HP$12,12,FALSE)</f>
        <v>N/A</v>
      </c>
      <c r="S22" s="415" t="str">
        <f>HLOOKUP(S$1,'Bursa_BMSC PQD'!$E$1:$HP$12,12,FALSE)</f>
        <v>N/A</v>
      </c>
      <c r="T22" s="415" t="str">
        <f>HLOOKUP(T$1,'Bursa_BMSC PQD'!$E$1:$HP$12,12,FALSE)</f>
        <v>N/A</v>
      </c>
    </row>
    <row r="23" spans="1:20" ht="15" customHeight="1" x14ac:dyDescent="0.35">
      <c r="A23" s="298">
        <v>44561</v>
      </c>
      <c r="B23" s="278" t="s">
        <v>295</v>
      </c>
      <c r="C23" s="278" t="s">
        <v>873</v>
      </c>
      <c r="D23" s="299" t="s">
        <v>311</v>
      </c>
      <c r="E23" s="278" t="s">
        <v>832</v>
      </c>
      <c r="F23" s="433"/>
      <c r="G23" s="433"/>
      <c r="H23" s="433"/>
      <c r="I23" s="433"/>
      <c r="J23" s="433"/>
      <c r="K23" s="433"/>
      <c r="L23" s="433"/>
      <c r="M23" s="433"/>
      <c r="N23" s="433"/>
      <c r="O23" s="433"/>
      <c r="P23" s="433"/>
      <c r="Q23" s="433"/>
      <c r="R23" s="433"/>
      <c r="S23" s="433"/>
      <c r="T23" s="433"/>
    </row>
    <row r="24" spans="1:20" ht="15" customHeight="1" x14ac:dyDescent="0.35">
      <c r="A24" s="614">
        <v>44651</v>
      </c>
      <c r="B24" s="278" t="s">
        <v>295</v>
      </c>
      <c r="C24" s="278" t="s">
        <v>873</v>
      </c>
      <c r="D24" s="299" t="s">
        <v>310</v>
      </c>
      <c r="E24" s="278" t="s">
        <v>832</v>
      </c>
      <c r="F24" s="415" t="s">
        <v>287</v>
      </c>
      <c r="G24" s="415" t="s">
        <v>287</v>
      </c>
      <c r="H24" s="415" t="s">
        <v>287</v>
      </c>
      <c r="I24" s="415">
        <v>20697990.82</v>
      </c>
      <c r="J24" s="415" t="s">
        <v>287</v>
      </c>
      <c r="K24" s="415" t="s">
        <v>287</v>
      </c>
      <c r="L24" s="415" t="s">
        <v>287</v>
      </c>
      <c r="M24" s="415" t="s">
        <v>287</v>
      </c>
      <c r="N24" s="415" t="s">
        <v>287</v>
      </c>
      <c r="O24" s="415" t="s">
        <v>287</v>
      </c>
      <c r="P24" s="415" t="s">
        <v>287</v>
      </c>
      <c r="Q24" s="415" t="s">
        <v>287</v>
      </c>
      <c r="R24" s="415" t="s">
        <v>287</v>
      </c>
      <c r="S24" s="415" t="s">
        <v>287</v>
      </c>
      <c r="T24" s="415">
        <v>20697990.82</v>
      </c>
    </row>
    <row r="25" spans="1:20" ht="15" customHeight="1" x14ac:dyDescent="0.35">
      <c r="A25" s="614">
        <v>44651</v>
      </c>
      <c r="B25" s="278" t="s">
        <v>295</v>
      </c>
      <c r="C25" s="278" t="s">
        <v>873</v>
      </c>
      <c r="D25" s="299" t="s">
        <v>311</v>
      </c>
      <c r="E25" s="278" t="s">
        <v>832</v>
      </c>
      <c r="F25" s="417" t="s">
        <v>287</v>
      </c>
      <c r="G25" s="417" t="s">
        <v>287</v>
      </c>
      <c r="H25" s="417" t="s">
        <v>287</v>
      </c>
      <c r="I25" s="447">
        <v>20697990.82</v>
      </c>
      <c r="J25" s="417" t="s">
        <v>287</v>
      </c>
      <c r="K25" s="417" t="s">
        <v>287</v>
      </c>
      <c r="L25" s="417" t="s">
        <v>287</v>
      </c>
      <c r="M25" s="417" t="s">
        <v>287</v>
      </c>
      <c r="N25" s="417" t="s">
        <v>287</v>
      </c>
      <c r="O25" s="417" t="s">
        <v>287</v>
      </c>
      <c r="P25" s="417" t="s">
        <v>287</v>
      </c>
      <c r="Q25" s="417" t="s">
        <v>287</v>
      </c>
      <c r="R25" s="417" t="s">
        <v>287</v>
      </c>
      <c r="S25" s="417" t="s">
        <v>287</v>
      </c>
      <c r="T25" s="447">
        <v>20697990.82</v>
      </c>
    </row>
    <row r="26" spans="1:20" ht="15" customHeight="1" x14ac:dyDescent="0.35">
      <c r="A26" s="298">
        <v>44742</v>
      </c>
      <c r="B26" s="278" t="s">
        <v>295</v>
      </c>
      <c r="C26" s="278" t="s">
        <v>873</v>
      </c>
      <c r="D26" s="299" t="s">
        <v>310</v>
      </c>
      <c r="E26" s="278" t="s">
        <v>832</v>
      </c>
      <c r="F26" s="415" t="s">
        <v>287</v>
      </c>
      <c r="G26" s="415" t="s">
        <v>287</v>
      </c>
      <c r="H26" s="415" t="s">
        <v>287</v>
      </c>
      <c r="I26" s="415">
        <v>20831805.52</v>
      </c>
      <c r="J26" s="415" t="s">
        <v>287</v>
      </c>
      <c r="K26" s="415" t="s">
        <v>287</v>
      </c>
      <c r="L26" s="415" t="s">
        <v>287</v>
      </c>
      <c r="M26" s="415" t="s">
        <v>287</v>
      </c>
      <c r="N26" s="415" t="s">
        <v>287</v>
      </c>
      <c r="O26" s="415" t="s">
        <v>287</v>
      </c>
      <c r="P26" s="415" t="s">
        <v>287</v>
      </c>
      <c r="Q26" s="415" t="s">
        <v>287</v>
      </c>
      <c r="R26" s="415" t="s">
        <v>287</v>
      </c>
      <c r="S26" s="415" t="s">
        <v>287</v>
      </c>
      <c r="T26" s="415">
        <v>20831805.52</v>
      </c>
    </row>
    <row r="27" spans="1:20" ht="15" customHeight="1" x14ac:dyDescent="0.35">
      <c r="A27" s="298">
        <v>44742</v>
      </c>
      <c r="B27" s="278" t="s">
        <v>295</v>
      </c>
      <c r="C27" s="278" t="s">
        <v>873</v>
      </c>
      <c r="D27" s="299" t="s">
        <v>311</v>
      </c>
      <c r="E27" s="278" t="s">
        <v>832</v>
      </c>
      <c r="F27" s="417" t="s">
        <v>287</v>
      </c>
      <c r="G27" s="417" t="s">
        <v>287</v>
      </c>
      <c r="H27" s="417" t="s">
        <v>287</v>
      </c>
      <c r="I27" s="447">
        <v>20831805.52</v>
      </c>
      <c r="J27" s="417" t="s">
        <v>287</v>
      </c>
      <c r="K27" s="417" t="s">
        <v>287</v>
      </c>
      <c r="L27" s="417" t="s">
        <v>287</v>
      </c>
      <c r="M27" s="417" t="s">
        <v>287</v>
      </c>
      <c r="N27" s="417" t="s">
        <v>287</v>
      </c>
      <c r="O27" s="417" t="s">
        <v>287</v>
      </c>
      <c r="P27" s="417" t="s">
        <v>287</v>
      </c>
      <c r="Q27" s="417" t="s">
        <v>287</v>
      </c>
      <c r="R27" s="417" t="s">
        <v>287</v>
      </c>
      <c r="S27" s="417" t="s">
        <v>287</v>
      </c>
      <c r="T27" s="447">
        <v>20831805.52</v>
      </c>
    </row>
    <row r="28" spans="1:20" ht="15" customHeight="1" x14ac:dyDescent="0.35">
      <c r="A28" s="614">
        <v>44834</v>
      </c>
      <c r="B28" s="278" t="s">
        <v>295</v>
      </c>
      <c r="C28" s="278" t="s">
        <v>873</v>
      </c>
      <c r="D28" s="299" t="s">
        <v>310</v>
      </c>
      <c r="E28" s="278" t="s">
        <v>832</v>
      </c>
      <c r="F28" s="415" t="s">
        <v>287</v>
      </c>
      <c r="G28" s="415" t="s">
        <v>287</v>
      </c>
      <c r="H28" s="415" t="s">
        <v>287</v>
      </c>
      <c r="I28" s="415">
        <f>300000+20094859.78</f>
        <v>20394859.780000001</v>
      </c>
      <c r="J28" s="415" t="s">
        <v>287</v>
      </c>
      <c r="K28" s="415" t="s">
        <v>287</v>
      </c>
      <c r="L28" s="415" t="s">
        <v>287</v>
      </c>
      <c r="M28" s="415" t="s">
        <v>287</v>
      </c>
      <c r="N28" s="415" t="s">
        <v>287</v>
      </c>
      <c r="O28" s="415" t="s">
        <v>287</v>
      </c>
      <c r="P28" s="415" t="s">
        <v>287</v>
      </c>
      <c r="Q28" s="415" t="s">
        <v>287</v>
      </c>
      <c r="R28" s="415" t="s">
        <v>287</v>
      </c>
      <c r="S28" s="415" t="s">
        <v>287</v>
      </c>
      <c r="T28" s="415">
        <f>300000+20094859.78</f>
        <v>20394859.780000001</v>
      </c>
    </row>
    <row r="29" spans="1:20" ht="15" customHeight="1" x14ac:dyDescent="0.35">
      <c r="A29" s="614">
        <v>44834</v>
      </c>
      <c r="B29" s="278" t="s">
        <v>295</v>
      </c>
      <c r="C29" s="278" t="s">
        <v>873</v>
      </c>
      <c r="D29" s="299" t="s">
        <v>311</v>
      </c>
      <c r="E29" s="278" t="s">
        <v>832</v>
      </c>
      <c r="F29" s="417" t="s">
        <v>287</v>
      </c>
      <c r="G29" s="417" t="s">
        <v>287</v>
      </c>
      <c r="H29" s="417" t="s">
        <v>287</v>
      </c>
      <c r="I29" s="415">
        <f>300000+20094859.78</f>
        <v>20394859.780000001</v>
      </c>
      <c r="J29" s="417" t="s">
        <v>287</v>
      </c>
      <c r="K29" s="417" t="s">
        <v>287</v>
      </c>
      <c r="L29" s="417" t="s">
        <v>287</v>
      </c>
      <c r="M29" s="417" t="s">
        <v>287</v>
      </c>
      <c r="N29" s="417" t="s">
        <v>287</v>
      </c>
      <c r="O29" s="417" t="s">
        <v>287</v>
      </c>
      <c r="P29" s="417" t="s">
        <v>287</v>
      </c>
      <c r="Q29" s="417" t="s">
        <v>287</v>
      </c>
      <c r="R29" s="417" t="s">
        <v>287</v>
      </c>
      <c r="S29" s="417" t="s">
        <v>287</v>
      </c>
      <c r="T29" s="415">
        <f>300000+20094859.78</f>
        <v>20394859.780000001</v>
      </c>
    </row>
    <row r="30" spans="1:20" ht="15" customHeight="1" x14ac:dyDescent="0.35">
      <c r="A30" s="298">
        <v>44926</v>
      </c>
      <c r="B30" s="278" t="s">
        <v>295</v>
      </c>
      <c r="C30" s="278" t="s">
        <v>873</v>
      </c>
      <c r="D30" s="299" t="s">
        <v>310</v>
      </c>
      <c r="E30" s="278" t="s">
        <v>832</v>
      </c>
      <c r="F30" s="415" t="s">
        <v>287</v>
      </c>
      <c r="G30" s="415" t="s">
        <v>287</v>
      </c>
      <c r="H30" s="415" t="s">
        <v>287</v>
      </c>
      <c r="I30" s="415">
        <f>300000+19912549.89</f>
        <v>20212549.890000001</v>
      </c>
      <c r="J30" s="415" t="s">
        <v>287</v>
      </c>
      <c r="K30" s="415" t="s">
        <v>287</v>
      </c>
      <c r="L30" s="415" t="s">
        <v>287</v>
      </c>
      <c r="M30" s="415" t="s">
        <v>287</v>
      </c>
      <c r="N30" s="415" t="s">
        <v>287</v>
      </c>
      <c r="O30" s="415" t="s">
        <v>287</v>
      </c>
      <c r="P30" s="415" t="s">
        <v>287</v>
      </c>
      <c r="Q30" s="415" t="s">
        <v>287</v>
      </c>
      <c r="R30" s="415" t="s">
        <v>287</v>
      </c>
      <c r="S30" s="415" t="s">
        <v>287</v>
      </c>
      <c r="T30" s="415">
        <f>300000+19912549.89</f>
        <v>20212549.890000001</v>
      </c>
    </row>
    <row r="31" spans="1:20" ht="15" customHeight="1" x14ac:dyDescent="0.35">
      <c r="A31" s="298">
        <v>44926</v>
      </c>
      <c r="B31" s="278" t="s">
        <v>295</v>
      </c>
      <c r="C31" s="278" t="s">
        <v>873</v>
      </c>
      <c r="D31" s="299" t="s">
        <v>311</v>
      </c>
      <c r="E31" s="278" t="s">
        <v>832</v>
      </c>
      <c r="F31" s="417" t="s">
        <v>287</v>
      </c>
      <c r="G31" s="417" t="s">
        <v>287</v>
      </c>
      <c r="H31" s="417" t="s">
        <v>287</v>
      </c>
      <c r="I31" s="415">
        <f>300000+19912549.89</f>
        <v>20212549.890000001</v>
      </c>
      <c r="J31" s="415" t="s">
        <v>287</v>
      </c>
      <c r="K31" s="415" t="s">
        <v>287</v>
      </c>
      <c r="L31" s="415" t="s">
        <v>287</v>
      </c>
      <c r="M31" s="415" t="s">
        <v>287</v>
      </c>
      <c r="N31" s="415" t="s">
        <v>287</v>
      </c>
      <c r="O31" s="415" t="s">
        <v>287</v>
      </c>
      <c r="P31" s="415" t="s">
        <v>287</v>
      </c>
      <c r="Q31" s="415" t="s">
        <v>287</v>
      </c>
      <c r="R31" s="415" t="s">
        <v>287</v>
      </c>
      <c r="S31" s="415" t="s">
        <v>287</v>
      </c>
      <c r="T31" s="415">
        <f>300000+19912549.89</f>
        <v>20212549.890000001</v>
      </c>
    </row>
    <row r="32" spans="1:20" ht="15" customHeight="1" x14ac:dyDescent="0.35">
      <c r="A32" s="614">
        <v>45016</v>
      </c>
      <c r="B32" s="278" t="s">
        <v>295</v>
      </c>
      <c r="C32" s="278" t="s">
        <v>873</v>
      </c>
      <c r="D32" s="299" t="s">
        <v>310</v>
      </c>
      <c r="E32" s="278" t="s">
        <v>832</v>
      </c>
      <c r="F32" s="415" t="s">
        <v>287</v>
      </c>
      <c r="G32" s="415" t="s">
        <v>287</v>
      </c>
      <c r="H32" s="415" t="s">
        <v>287</v>
      </c>
      <c r="I32" s="415">
        <f>300000+20226602.67</f>
        <v>20526602.670000002</v>
      </c>
      <c r="J32" s="415" t="s">
        <v>287</v>
      </c>
      <c r="K32" s="415" t="s">
        <v>287</v>
      </c>
      <c r="L32" s="415" t="s">
        <v>287</v>
      </c>
      <c r="M32" s="415" t="s">
        <v>287</v>
      </c>
      <c r="N32" s="415" t="s">
        <v>287</v>
      </c>
      <c r="O32" s="415" t="s">
        <v>287</v>
      </c>
      <c r="P32" s="415" t="s">
        <v>287</v>
      </c>
      <c r="Q32" s="415" t="s">
        <v>287</v>
      </c>
      <c r="R32" s="415" t="s">
        <v>287</v>
      </c>
      <c r="S32" s="415" t="s">
        <v>287</v>
      </c>
      <c r="T32" s="415">
        <f>300000+20226602.67</f>
        <v>20526602.670000002</v>
      </c>
    </row>
    <row r="33" spans="1:20" ht="15" customHeight="1" x14ac:dyDescent="0.35">
      <c r="A33" s="614">
        <v>45016</v>
      </c>
      <c r="B33" s="278" t="s">
        <v>295</v>
      </c>
      <c r="C33" s="278" t="s">
        <v>873</v>
      </c>
      <c r="D33" s="299" t="s">
        <v>311</v>
      </c>
      <c r="E33" s="278" t="s">
        <v>832</v>
      </c>
      <c r="F33" s="417" t="s">
        <v>287</v>
      </c>
      <c r="G33" s="417" t="s">
        <v>287</v>
      </c>
      <c r="H33" s="417" t="s">
        <v>287</v>
      </c>
      <c r="I33" s="415">
        <f>300000+20226602.67</f>
        <v>20526602.670000002</v>
      </c>
      <c r="J33" s="417" t="s">
        <v>287</v>
      </c>
      <c r="K33" s="417" t="s">
        <v>287</v>
      </c>
      <c r="L33" s="417" t="s">
        <v>287</v>
      </c>
      <c r="M33" s="417" t="s">
        <v>287</v>
      </c>
      <c r="N33" s="417" t="s">
        <v>287</v>
      </c>
      <c r="O33" s="417" t="s">
        <v>287</v>
      </c>
      <c r="P33" s="417" t="s">
        <v>287</v>
      </c>
      <c r="Q33" s="417" t="s">
        <v>287</v>
      </c>
      <c r="R33" s="417" t="s">
        <v>287</v>
      </c>
      <c r="S33" s="417" t="s">
        <v>287</v>
      </c>
      <c r="T33" s="415">
        <f>300000+20226602.67</f>
        <v>20526602.670000002</v>
      </c>
    </row>
    <row r="34" spans="1:20" ht="15" customHeight="1" x14ac:dyDescent="0.35">
      <c r="A34" s="298">
        <v>45107</v>
      </c>
      <c r="B34" s="278" t="s">
        <v>295</v>
      </c>
      <c r="C34" s="278" t="s">
        <v>873</v>
      </c>
      <c r="D34" s="299" t="s">
        <v>310</v>
      </c>
      <c r="E34" s="278" t="s">
        <v>832</v>
      </c>
      <c r="F34" s="415" t="s">
        <v>287</v>
      </c>
      <c r="G34" s="415" t="s">
        <v>287</v>
      </c>
      <c r="H34" s="415" t="s">
        <v>287</v>
      </c>
      <c r="I34" s="415">
        <f>300000+20116960.88</f>
        <v>20416960.879999999</v>
      </c>
      <c r="J34" s="415" t="s">
        <v>287</v>
      </c>
      <c r="K34" s="415" t="s">
        <v>287</v>
      </c>
      <c r="L34" s="415" t="s">
        <v>287</v>
      </c>
      <c r="M34" s="415" t="s">
        <v>287</v>
      </c>
      <c r="N34" s="415" t="s">
        <v>287</v>
      </c>
      <c r="O34" s="415" t="s">
        <v>287</v>
      </c>
      <c r="P34" s="415" t="s">
        <v>287</v>
      </c>
      <c r="Q34" s="415" t="s">
        <v>287</v>
      </c>
      <c r="R34" s="415" t="s">
        <v>287</v>
      </c>
      <c r="S34" s="415" t="s">
        <v>287</v>
      </c>
      <c r="T34" s="415">
        <f>300000+20116960.88</f>
        <v>20416960.879999999</v>
      </c>
    </row>
    <row r="35" spans="1:20" ht="15" customHeight="1" x14ac:dyDescent="0.35">
      <c r="A35" s="298">
        <v>45107</v>
      </c>
      <c r="B35" s="278" t="s">
        <v>295</v>
      </c>
      <c r="C35" s="278" t="s">
        <v>873</v>
      </c>
      <c r="D35" s="299" t="s">
        <v>311</v>
      </c>
      <c r="E35" s="278" t="s">
        <v>832</v>
      </c>
      <c r="F35" s="417" t="s">
        <v>287</v>
      </c>
      <c r="G35" s="417" t="s">
        <v>287</v>
      </c>
      <c r="H35" s="417" t="s">
        <v>287</v>
      </c>
      <c r="I35" s="415">
        <f>300000+20116960.88</f>
        <v>20416960.879999999</v>
      </c>
      <c r="J35" s="417" t="s">
        <v>287</v>
      </c>
      <c r="K35" s="417" t="s">
        <v>287</v>
      </c>
      <c r="L35" s="417" t="s">
        <v>287</v>
      </c>
      <c r="M35" s="417" t="s">
        <v>287</v>
      </c>
      <c r="N35" s="417" t="s">
        <v>287</v>
      </c>
      <c r="O35" s="417" t="s">
        <v>287</v>
      </c>
      <c r="P35" s="417" t="s">
        <v>287</v>
      </c>
      <c r="Q35" s="417" t="s">
        <v>287</v>
      </c>
      <c r="R35" s="417" t="s">
        <v>287</v>
      </c>
      <c r="S35" s="417" t="s">
        <v>287</v>
      </c>
      <c r="T35" s="415">
        <f>300000+20116960.88</f>
        <v>20416960.879999999</v>
      </c>
    </row>
    <row r="36" spans="1:20" ht="15" customHeight="1" x14ac:dyDescent="0.35">
      <c r="A36" s="614">
        <v>45199</v>
      </c>
      <c r="B36" s="278" t="s">
        <v>295</v>
      </c>
      <c r="C36" s="278" t="s">
        <v>873</v>
      </c>
      <c r="D36" s="299" t="s">
        <v>310</v>
      </c>
      <c r="E36" s="278" t="s">
        <v>832</v>
      </c>
      <c r="F36" s="415" t="s">
        <v>287</v>
      </c>
      <c r="G36" s="415" t="s">
        <v>287</v>
      </c>
      <c r="H36" s="415" t="s">
        <v>287</v>
      </c>
      <c r="I36" s="415">
        <v>20874257.52</v>
      </c>
      <c r="J36" s="415" t="s">
        <v>287</v>
      </c>
      <c r="K36" s="415" t="s">
        <v>287</v>
      </c>
      <c r="L36" s="415" t="s">
        <v>287</v>
      </c>
      <c r="M36" s="415" t="s">
        <v>287</v>
      </c>
      <c r="N36" s="415" t="s">
        <v>287</v>
      </c>
      <c r="O36" s="415" t="s">
        <v>287</v>
      </c>
      <c r="P36" s="415" t="s">
        <v>287</v>
      </c>
      <c r="Q36" s="415" t="s">
        <v>287</v>
      </c>
      <c r="R36" s="415" t="s">
        <v>287</v>
      </c>
      <c r="S36" s="415" t="s">
        <v>287</v>
      </c>
      <c r="T36" s="415">
        <f>300000+20574257.52</f>
        <v>20874257.52</v>
      </c>
    </row>
    <row r="37" spans="1:20" ht="15" customHeight="1" x14ac:dyDescent="0.35">
      <c r="A37" s="614">
        <v>45199</v>
      </c>
      <c r="B37" s="278" t="s">
        <v>295</v>
      </c>
      <c r="C37" s="278" t="s">
        <v>873</v>
      </c>
      <c r="D37" s="299" t="s">
        <v>311</v>
      </c>
      <c r="E37" s="278" t="s">
        <v>832</v>
      </c>
      <c r="F37" s="417" t="s">
        <v>287</v>
      </c>
      <c r="G37" s="417" t="s">
        <v>287</v>
      </c>
      <c r="H37" s="417" t="s">
        <v>287</v>
      </c>
      <c r="I37" s="415">
        <v>20874257.52</v>
      </c>
      <c r="J37" s="417" t="s">
        <v>287</v>
      </c>
      <c r="K37" s="417" t="s">
        <v>287</v>
      </c>
      <c r="L37" s="417" t="s">
        <v>287</v>
      </c>
      <c r="M37" s="417" t="s">
        <v>287</v>
      </c>
      <c r="N37" s="417" t="s">
        <v>287</v>
      </c>
      <c r="O37" s="417" t="s">
        <v>287</v>
      </c>
      <c r="P37" s="417" t="s">
        <v>287</v>
      </c>
      <c r="Q37" s="417" t="s">
        <v>287</v>
      </c>
      <c r="R37" s="417" t="s">
        <v>287</v>
      </c>
      <c r="S37" s="417" t="s">
        <v>287</v>
      </c>
      <c r="T37" s="415">
        <f>300000+20574257.52</f>
        <v>20874257.52</v>
      </c>
    </row>
    <row r="38" spans="1:20" s="609" customFormat="1" ht="15" customHeight="1" x14ac:dyDescent="0.35">
      <c r="A38" s="586">
        <v>45291</v>
      </c>
      <c r="B38" s="587" t="s">
        <v>295</v>
      </c>
      <c r="C38" s="587" t="s">
        <v>873</v>
      </c>
      <c r="D38" s="608" t="s">
        <v>310</v>
      </c>
      <c r="E38" s="587" t="s">
        <v>832</v>
      </c>
      <c r="F38" s="588" t="s">
        <v>287</v>
      </c>
      <c r="G38" s="588" t="s">
        <v>287</v>
      </c>
      <c r="H38" s="588" t="s">
        <v>287</v>
      </c>
      <c r="I38" s="588">
        <f>300000+19150537.91</f>
        <v>19450537.91</v>
      </c>
      <c r="J38" s="588" t="s">
        <v>287</v>
      </c>
      <c r="K38" s="588" t="s">
        <v>287</v>
      </c>
      <c r="L38" s="588" t="s">
        <v>287</v>
      </c>
      <c r="M38" s="588" t="s">
        <v>287</v>
      </c>
      <c r="N38" s="588" t="s">
        <v>287</v>
      </c>
      <c r="O38" s="588" t="s">
        <v>287</v>
      </c>
      <c r="P38" s="588" t="s">
        <v>287</v>
      </c>
      <c r="Q38" s="588" t="s">
        <v>287</v>
      </c>
      <c r="R38" s="588" t="s">
        <v>287</v>
      </c>
      <c r="S38" s="588" t="s">
        <v>287</v>
      </c>
      <c r="T38" s="588">
        <f>300000+19150537.91</f>
        <v>19450537.91</v>
      </c>
    </row>
    <row r="39" spans="1:20" s="609" customFormat="1" ht="15" customHeight="1" x14ac:dyDescent="0.35">
      <c r="A39" s="586">
        <v>45291</v>
      </c>
      <c r="B39" s="587" t="s">
        <v>295</v>
      </c>
      <c r="C39" s="587" t="s">
        <v>873</v>
      </c>
      <c r="D39" s="608" t="s">
        <v>311</v>
      </c>
      <c r="E39" s="587" t="s">
        <v>832</v>
      </c>
      <c r="F39" s="610" t="s">
        <v>287</v>
      </c>
      <c r="G39" s="610" t="s">
        <v>287</v>
      </c>
      <c r="H39" s="610" t="s">
        <v>287</v>
      </c>
      <c r="I39" s="588">
        <f>300000+19150537.91</f>
        <v>19450537.91</v>
      </c>
      <c r="J39" s="588" t="s">
        <v>287</v>
      </c>
      <c r="K39" s="588" t="s">
        <v>287</v>
      </c>
      <c r="L39" s="588" t="s">
        <v>287</v>
      </c>
      <c r="M39" s="588" t="s">
        <v>287</v>
      </c>
      <c r="N39" s="588" t="s">
        <v>287</v>
      </c>
      <c r="O39" s="588" t="s">
        <v>287</v>
      </c>
      <c r="P39" s="588" t="s">
        <v>287</v>
      </c>
      <c r="Q39" s="588" t="s">
        <v>287</v>
      </c>
      <c r="R39" s="588" t="s">
        <v>287</v>
      </c>
      <c r="S39" s="588" t="s">
        <v>287</v>
      </c>
      <c r="T39" s="588">
        <f>300000+19150537.91</f>
        <v>19450537.91</v>
      </c>
    </row>
  </sheetData>
  <autoFilter ref="A1:T4" xr:uid="{B5CE3A04-E427-4676-AB7D-5E32DA1295CB}"/>
  <sortState xmlns:xlrd2="http://schemas.microsoft.com/office/spreadsheetml/2017/richdata2" ref="A1:T4">
    <sortCondition descending="1" ref="A1"/>
  </sortState>
  <phoneticPr fontId="15" type="noConversion"/>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Q53"/>
  <sheetViews>
    <sheetView zoomScale="90" zoomScaleNormal="90" workbookViewId="0">
      <pane ySplit="1" topLeftCell="A2" activePane="bottomLeft" state="frozen"/>
      <selection pane="bottomLeft" activeCell="D15" sqref="D15"/>
    </sheetView>
  </sheetViews>
  <sheetFormatPr defaultRowHeight="15" customHeight="1" x14ac:dyDescent="0.35"/>
  <cols>
    <col min="1" max="1" width="13.453125" style="7" bestFit="1" customWidth="1"/>
    <col min="2" max="2" width="17.26953125" customWidth="1"/>
    <col min="3" max="3" width="22.6328125" bestFit="1" customWidth="1"/>
    <col min="4" max="4" width="34.90625" bestFit="1" customWidth="1"/>
    <col min="5" max="5" width="11.08984375" bestFit="1" customWidth="1"/>
    <col min="6" max="6" width="17" style="8" bestFit="1" customWidth="1"/>
    <col min="7" max="8" width="11.08984375" style="8" bestFit="1" customWidth="1"/>
    <col min="9" max="9" width="28" style="8" bestFit="1" customWidth="1"/>
    <col min="10" max="161" width="10.6328125" customWidth="1"/>
  </cols>
  <sheetData>
    <row r="1" spans="1:10" s="25" customFormat="1" ht="15" customHeight="1" x14ac:dyDescent="0.35">
      <c r="A1" s="298" t="s">
        <v>0</v>
      </c>
      <c r="B1" s="278" t="s">
        <v>2</v>
      </c>
      <c r="C1" s="278" t="s">
        <v>3</v>
      </c>
      <c r="D1" s="278" t="s">
        <v>5</v>
      </c>
      <c r="E1" s="278" t="s">
        <v>4</v>
      </c>
      <c r="F1" s="200" t="s">
        <v>507</v>
      </c>
      <c r="G1" s="299" t="s">
        <v>508</v>
      </c>
      <c r="H1" s="299" t="s">
        <v>509</v>
      </c>
      <c r="I1" s="299" t="s">
        <v>510</v>
      </c>
    </row>
    <row r="2" spans="1:10" ht="15" customHeight="1" x14ac:dyDescent="0.35">
      <c r="A2" s="298">
        <v>43646</v>
      </c>
      <c r="B2" s="278" t="s">
        <v>295</v>
      </c>
      <c r="C2" s="278" t="s">
        <v>873</v>
      </c>
      <c r="D2" s="278" t="s">
        <v>845</v>
      </c>
      <c r="E2" s="278" t="s">
        <v>832</v>
      </c>
      <c r="F2" s="415" t="s">
        <v>287</v>
      </c>
      <c r="G2" s="415" t="s">
        <v>287</v>
      </c>
      <c r="H2" s="415" t="s">
        <v>287</v>
      </c>
      <c r="I2" s="415" t="s">
        <v>287</v>
      </c>
      <c r="J2" s="20"/>
    </row>
    <row r="3" spans="1:10" ht="15" customHeight="1" x14ac:dyDescent="0.35">
      <c r="A3" s="298">
        <v>43646</v>
      </c>
      <c r="B3" s="278" t="s">
        <v>295</v>
      </c>
      <c r="C3" s="278" t="s">
        <v>873</v>
      </c>
      <c r="D3" s="278" t="s">
        <v>844</v>
      </c>
      <c r="E3" s="278" t="s">
        <v>832</v>
      </c>
      <c r="F3" s="415" t="s">
        <v>287</v>
      </c>
      <c r="G3" s="415" t="s">
        <v>287</v>
      </c>
      <c r="H3" s="415" t="s">
        <v>287</v>
      </c>
      <c r="I3" s="415" t="s">
        <v>287</v>
      </c>
      <c r="J3" s="20"/>
    </row>
    <row r="4" spans="1:10" ht="15" customHeight="1" x14ac:dyDescent="0.35">
      <c r="A4" s="614">
        <v>43738</v>
      </c>
      <c r="B4" s="278" t="s">
        <v>295</v>
      </c>
      <c r="C4" s="278" t="s">
        <v>873</v>
      </c>
      <c r="D4" s="278" t="s">
        <v>845</v>
      </c>
      <c r="E4" s="278" t="s">
        <v>832</v>
      </c>
      <c r="F4" s="415" t="s">
        <v>287</v>
      </c>
      <c r="G4" s="415" t="s">
        <v>287</v>
      </c>
      <c r="H4" s="415" t="s">
        <v>287</v>
      </c>
      <c r="I4" s="415" t="s">
        <v>287</v>
      </c>
    </row>
    <row r="5" spans="1:10" ht="15" customHeight="1" x14ac:dyDescent="0.35">
      <c r="A5" s="614">
        <v>43738</v>
      </c>
      <c r="B5" s="278" t="s">
        <v>295</v>
      </c>
      <c r="C5" s="278" t="s">
        <v>873</v>
      </c>
      <c r="D5" s="278" t="s">
        <v>844</v>
      </c>
      <c r="E5" s="278" t="s">
        <v>832</v>
      </c>
      <c r="F5" s="415" t="s">
        <v>287</v>
      </c>
      <c r="G5" s="415" t="s">
        <v>287</v>
      </c>
      <c r="H5" s="415" t="s">
        <v>287</v>
      </c>
      <c r="I5" s="415" t="s">
        <v>287</v>
      </c>
    </row>
    <row r="6" spans="1:10" ht="15" customHeight="1" x14ac:dyDescent="0.35">
      <c r="A6" s="298">
        <v>43830</v>
      </c>
      <c r="B6" s="278" t="s">
        <v>295</v>
      </c>
      <c r="C6" s="278" t="s">
        <v>873</v>
      </c>
      <c r="D6" s="278" t="s">
        <v>845</v>
      </c>
      <c r="E6" s="278" t="s">
        <v>832</v>
      </c>
      <c r="F6" s="415" t="s">
        <v>287</v>
      </c>
      <c r="G6" s="415" t="s">
        <v>287</v>
      </c>
      <c r="H6" s="415" t="s">
        <v>287</v>
      </c>
      <c r="I6" s="415" t="s">
        <v>287</v>
      </c>
    </row>
    <row r="7" spans="1:10" ht="15" customHeight="1" x14ac:dyDescent="0.35">
      <c r="A7" s="298">
        <v>43830</v>
      </c>
      <c r="B7" s="278" t="s">
        <v>295</v>
      </c>
      <c r="C7" s="278" t="s">
        <v>873</v>
      </c>
      <c r="D7" s="278" t="s">
        <v>844</v>
      </c>
      <c r="E7" s="278" t="s">
        <v>832</v>
      </c>
      <c r="F7" s="415" t="s">
        <v>287</v>
      </c>
      <c r="G7" s="415" t="s">
        <v>287</v>
      </c>
      <c r="H7" s="415" t="s">
        <v>287</v>
      </c>
      <c r="I7" s="415" t="s">
        <v>287</v>
      </c>
    </row>
    <row r="8" spans="1:10" ht="15" customHeight="1" x14ac:dyDescent="0.35">
      <c r="A8" s="614">
        <v>43921</v>
      </c>
      <c r="B8" s="278" t="s">
        <v>295</v>
      </c>
      <c r="C8" s="278" t="s">
        <v>873</v>
      </c>
      <c r="D8" s="278" t="s">
        <v>845</v>
      </c>
      <c r="E8" s="278" t="s">
        <v>832</v>
      </c>
      <c r="F8" s="415" t="s">
        <v>287</v>
      </c>
      <c r="G8" s="415" t="s">
        <v>287</v>
      </c>
      <c r="H8" s="415" t="s">
        <v>287</v>
      </c>
      <c r="I8" s="415" t="s">
        <v>287</v>
      </c>
    </row>
    <row r="9" spans="1:10" ht="15" customHeight="1" x14ac:dyDescent="0.35">
      <c r="A9" s="614">
        <v>43921</v>
      </c>
      <c r="B9" s="278" t="s">
        <v>295</v>
      </c>
      <c r="C9" s="278" t="s">
        <v>873</v>
      </c>
      <c r="D9" s="278" t="s">
        <v>844</v>
      </c>
      <c r="E9" s="278" t="s">
        <v>832</v>
      </c>
      <c r="F9" s="415" t="s">
        <v>287</v>
      </c>
      <c r="G9" s="415" t="s">
        <v>287</v>
      </c>
      <c r="H9" s="415" t="s">
        <v>287</v>
      </c>
      <c r="I9" s="415" t="s">
        <v>287</v>
      </c>
    </row>
    <row r="10" spans="1:10" ht="15" customHeight="1" x14ac:dyDescent="0.35">
      <c r="A10" s="298">
        <v>44012</v>
      </c>
      <c r="B10" s="278" t="s">
        <v>295</v>
      </c>
      <c r="C10" s="278" t="s">
        <v>873</v>
      </c>
      <c r="D10" s="278" t="s">
        <v>845</v>
      </c>
      <c r="E10" s="278" t="s">
        <v>832</v>
      </c>
      <c r="F10" s="415" t="s">
        <v>287</v>
      </c>
      <c r="G10" s="415" t="s">
        <v>287</v>
      </c>
      <c r="H10" s="415" t="s">
        <v>287</v>
      </c>
      <c r="I10" s="415" t="s">
        <v>287</v>
      </c>
    </row>
    <row r="11" spans="1:10" ht="15" customHeight="1" x14ac:dyDescent="0.35">
      <c r="A11" s="298">
        <v>44012</v>
      </c>
      <c r="B11" s="278" t="s">
        <v>295</v>
      </c>
      <c r="C11" s="278" t="s">
        <v>873</v>
      </c>
      <c r="D11" s="278" t="s">
        <v>844</v>
      </c>
      <c r="E11" s="278" t="s">
        <v>832</v>
      </c>
      <c r="F11" s="415" t="s">
        <v>287</v>
      </c>
      <c r="G11" s="415" t="s">
        <v>287</v>
      </c>
      <c r="H11" s="415" t="s">
        <v>287</v>
      </c>
      <c r="I11" s="415" t="s">
        <v>287</v>
      </c>
    </row>
    <row r="12" spans="1:10" ht="15" customHeight="1" x14ac:dyDescent="0.35">
      <c r="A12" s="614">
        <v>44104</v>
      </c>
      <c r="B12" s="278" t="s">
        <v>295</v>
      </c>
      <c r="C12" s="278" t="s">
        <v>873</v>
      </c>
      <c r="D12" s="278" t="s">
        <v>845</v>
      </c>
      <c r="E12" s="278" t="s">
        <v>832</v>
      </c>
      <c r="F12" s="415" t="s">
        <v>287</v>
      </c>
      <c r="G12" s="415" t="s">
        <v>287</v>
      </c>
      <c r="H12" s="415" t="s">
        <v>287</v>
      </c>
      <c r="I12" s="415" t="s">
        <v>287</v>
      </c>
    </row>
    <row r="13" spans="1:10" ht="15" customHeight="1" x14ac:dyDescent="0.35">
      <c r="A13" s="614">
        <v>44104</v>
      </c>
      <c r="B13" s="278" t="s">
        <v>295</v>
      </c>
      <c r="C13" s="278" t="s">
        <v>873</v>
      </c>
      <c r="D13" s="278" t="s">
        <v>844</v>
      </c>
      <c r="E13" s="278" t="s">
        <v>832</v>
      </c>
      <c r="F13" s="415" t="s">
        <v>287</v>
      </c>
      <c r="G13" s="415" t="s">
        <v>287</v>
      </c>
      <c r="H13" s="415" t="s">
        <v>287</v>
      </c>
      <c r="I13" s="415" t="s">
        <v>287</v>
      </c>
    </row>
    <row r="14" spans="1:10" ht="15" customHeight="1" x14ac:dyDescent="0.35">
      <c r="A14" s="298">
        <v>44196</v>
      </c>
      <c r="B14" s="278" t="s">
        <v>295</v>
      </c>
      <c r="C14" s="278" t="s">
        <v>873</v>
      </c>
      <c r="D14" s="278" t="s">
        <v>845</v>
      </c>
      <c r="E14" s="278" t="s">
        <v>832</v>
      </c>
      <c r="F14" s="415" t="s">
        <v>287</v>
      </c>
      <c r="G14" s="415" t="s">
        <v>287</v>
      </c>
      <c r="H14" s="415" t="s">
        <v>287</v>
      </c>
      <c r="I14" s="415" t="s">
        <v>287</v>
      </c>
    </row>
    <row r="15" spans="1:10" ht="15" customHeight="1" x14ac:dyDescent="0.35">
      <c r="A15" s="298">
        <v>44196</v>
      </c>
      <c r="B15" s="278" t="s">
        <v>295</v>
      </c>
      <c r="C15" s="278" t="s">
        <v>873</v>
      </c>
      <c r="D15" s="278" t="s">
        <v>844</v>
      </c>
      <c r="E15" s="278" t="s">
        <v>832</v>
      </c>
      <c r="F15" s="415" t="s">
        <v>287</v>
      </c>
      <c r="G15" s="415" t="s">
        <v>287</v>
      </c>
      <c r="H15" s="415" t="s">
        <v>287</v>
      </c>
      <c r="I15" s="415" t="s">
        <v>287</v>
      </c>
    </row>
    <row r="16" spans="1:10" ht="15" customHeight="1" x14ac:dyDescent="0.35">
      <c r="A16" s="614">
        <v>44286</v>
      </c>
      <c r="B16" s="278" t="s">
        <v>295</v>
      </c>
      <c r="C16" s="278" t="s">
        <v>873</v>
      </c>
      <c r="D16" s="278" t="s">
        <v>845</v>
      </c>
      <c r="E16" s="278" t="s">
        <v>832</v>
      </c>
      <c r="F16" s="415" t="s">
        <v>287</v>
      </c>
      <c r="G16" s="415" t="s">
        <v>287</v>
      </c>
      <c r="H16" s="415" t="s">
        <v>287</v>
      </c>
      <c r="I16" s="415" t="s">
        <v>287</v>
      </c>
    </row>
    <row r="17" spans="1:9" ht="15" customHeight="1" x14ac:dyDescent="0.35">
      <c r="A17" s="614">
        <v>44286</v>
      </c>
      <c r="B17" s="278" t="s">
        <v>295</v>
      </c>
      <c r="C17" s="278" t="s">
        <v>873</v>
      </c>
      <c r="D17" s="278" t="s">
        <v>844</v>
      </c>
      <c r="E17" s="278" t="s">
        <v>832</v>
      </c>
      <c r="F17" s="415" t="s">
        <v>287</v>
      </c>
      <c r="G17" s="415" t="s">
        <v>287</v>
      </c>
      <c r="H17" s="415" t="s">
        <v>287</v>
      </c>
      <c r="I17" s="415" t="s">
        <v>287</v>
      </c>
    </row>
    <row r="18" spans="1:9" ht="15" customHeight="1" x14ac:dyDescent="0.35">
      <c r="A18" s="298">
        <v>44377</v>
      </c>
      <c r="B18" s="278" t="s">
        <v>295</v>
      </c>
      <c r="C18" s="278" t="s">
        <v>873</v>
      </c>
      <c r="D18" s="278" t="s">
        <v>845</v>
      </c>
      <c r="E18" s="278" t="s">
        <v>832</v>
      </c>
      <c r="F18" s="415" t="s">
        <v>287</v>
      </c>
      <c r="G18" s="415" t="s">
        <v>287</v>
      </c>
      <c r="H18" s="415" t="s">
        <v>287</v>
      </c>
      <c r="I18" s="415" t="s">
        <v>287</v>
      </c>
    </row>
    <row r="19" spans="1:9" ht="15" customHeight="1" x14ac:dyDescent="0.35">
      <c r="A19" s="298">
        <v>44377</v>
      </c>
      <c r="B19" s="278" t="s">
        <v>295</v>
      </c>
      <c r="C19" s="278" t="s">
        <v>873</v>
      </c>
      <c r="D19" s="278" t="s">
        <v>844</v>
      </c>
      <c r="E19" s="278" t="s">
        <v>832</v>
      </c>
      <c r="F19" s="415" t="s">
        <v>287</v>
      </c>
      <c r="G19" s="415" t="s">
        <v>287</v>
      </c>
      <c r="H19" s="415" t="s">
        <v>287</v>
      </c>
      <c r="I19" s="415" t="s">
        <v>287</v>
      </c>
    </row>
    <row r="20" spans="1:9" ht="15" customHeight="1" x14ac:dyDescent="0.35">
      <c r="A20" s="614">
        <v>44469</v>
      </c>
      <c r="B20" s="278" t="s">
        <v>295</v>
      </c>
      <c r="C20" s="278" t="s">
        <v>873</v>
      </c>
      <c r="D20" s="278" t="s">
        <v>845</v>
      </c>
      <c r="E20" s="278" t="s">
        <v>832</v>
      </c>
      <c r="F20" s="415" t="s">
        <v>287</v>
      </c>
      <c r="G20" s="415" t="s">
        <v>287</v>
      </c>
      <c r="H20" s="415" t="s">
        <v>287</v>
      </c>
      <c r="I20" s="415" t="s">
        <v>287</v>
      </c>
    </row>
    <row r="21" spans="1:9" ht="15" customHeight="1" x14ac:dyDescent="0.35">
      <c r="A21" s="614">
        <v>44469</v>
      </c>
      <c r="B21" s="278" t="s">
        <v>295</v>
      </c>
      <c r="C21" s="278" t="s">
        <v>873</v>
      </c>
      <c r="D21" s="278" t="s">
        <v>844</v>
      </c>
      <c r="E21" s="278" t="s">
        <v>832</v>
      </c>
      <c r="F21" s="415" t="s">
        <v>287</v>
      </c>
      <c r="G21" s="415" t="s">
        <v>287</v>
      </c>
      <c r="H21" s="415" t="s">
        <v>287</v>
      </c>
      <c r="I21" s="415" t="s">
        <v>287</v>
      </c>
    </row>
    <row r="22" spans="1:9" ht="15" customHeight="1" x14ac:dyDescent="0.35">
      <c r="A22" s="298">
        <v>44561</v>
      </c>
      <c r="B22" s="278" t="s">
        <v>295</v>
      </c>
      <c r="C22" s="278" t="s">
        <v>873</v>
      </c>
      <c r="D22" s="278" t="s">
        <v>845</v>
      </c>
      <c r="E22" s="278" t="s">
        <v>832</v>
      </c>
      <c r="F22" s="415" t="s">
        <v>287</v>
      </c>
      <c r="G22" s="415" t="s">
        <v>287</v>
      </c>
      <c r="H22" s="415" t="s">
        <v>287</v>
      </c>
      <c r="I22" s="415" t="s">
        <v>287</v>
      </c>
    </row>
    <row r="23" spans="1:9" ht="15" customHeight="1" x14ac:dyDescent="0.35">
      <c r="A23" s="298">
        <v>44561</v>
      </c>
      <c r="B23" s="278" t="s">
        <v>295</v>
      </c>
      <c r="C23" s="278" t="s">
        <v>873</v>
      </c>
      <c r="D23" s="278" t="s">
        <v>844</v>
      </c>
      <c r="E23" s="278" t="s">
        <v>832</v>
      </c>
      <c r="F23" s="415" t="s">
        <v>287</v>
      </c>
      <c r="G23" s="415" t="s">
        <v>287</v>
      </c>
      <c r="H23" s="415" t="s">
        <v>287</v>
      </c>
      <c r="I23" s="415" t="s">
        <v>287</v>
      </c>
    </row>
    <row r="24" spans="1:9" ht="15" customHeight="1" x14ac:dyDescent="0.35">
      <c r="A24" s="614">
        <v>44651</v>
      </c>
      <c r="B24" s="278" t="s">
        <v>295</v>
      </c>
      <c r="C24" s="278" t="s">
        <v>873</v>
      </c>
      <c r="D24" s="278" t="s">
        <v>845</v>
      </c>
      <c r="E24" s="278" t="s">
        <v>832</v>
      </c>
      <c r="F24" s="415" t="s">
        <v>287</v>
      </c>
      <c r="G24" s="415" t="s">
        <v>287</v>
      </c>
      <c r="H24" s="415" t="s">
        <v>287</v>
      </c>
      <c r="I24" s="415" t="s">
        <v>287</v>
      </c>
    </row>
    <row r="25" spans="1:9" ht="15" customHeight="1" x14ac:dyDescent="0.35">
      <c r="A25" s="614">
        <v>44651</v>
      </c>
      <c r="B25" s="278" t="s">
        <v>295</v>
      </c>
      <c r="C25" s="278" t="s">
        <v>873</v>
      </c>
      <c r="D25" s="278" t="s">
        <v>844</v>
      </c>
      <c r="E25" s="278" t="s">
        <v>832</v>
      </c>
      <c r="F25" s="415" t="s">
        <v>287</v>
      </c>
      <c r="G25" s="415" t="s">
        <v>287</v>
      </c>
      <c r="H25" s="415" t="s">
        <v>287</v>
      </c>
      <c r="I25" s="415" t="s">
        <v>287</v>
      </c>
    </row>
    <row r="26" spans="1:9" ht="15" customHeight="1" x14ac:dyDescent="0.35">
      <c r="A26" s="298">
        <v>44742</v>
      </c>
      <c r="B26" s="278" t="s">
        <v>295</v>
      </c>
      <c r="C26" s="278" t="s">
        <v>873</v>
      </c>
      <c r="D26" s="278" t="s">
        <v>845</v>
      </c>
      <c r="E26" s="278" t="s">
        <v>832</v>
      </c>
      <c r="F26" s="415" t="s">
        <v>287</v>
      </c>
      <c r="G26" s="415" t="s">
        <v>287</v>
      </c>
      <c r="H26" s="415" t="s">
        <v>287</v>
      </c>
      <c r="I26" s="415" t="s">
        <v>287</v>
      </c>
    </row>
    <row r="27" spans="1:9" ht="15" customHeight="1" x14ac:dyDescent="0.35">
      <c r="A27" s="298">
        <v>44742</v>
      </c>
      <c r="B27" s="278" t="s">
        <v>295</v>
      </c>
      <c r="C27" s="278" t="s">
        <v>873</v>
      </c>
      <c r="D27" s="278" t="s">
        <v>844</v>
      </c>
      <c r="E27" s="278" t="s">
        <v>832</v>
      </c>
      <c r="F27" s="415" t="s">
        <v>287</v>
      </c>
      <c r="G27" s="415" t="s">
        <v>287</v>
      </c>
      <c r="H27" s="415" t="s">
        <v>287</v>
      </c>
      <c r="I27" s="415" t="s">
        <v>287</v>
      </c>
    </row>
    <row r="28" spans="1:9" ht="15" customHeight="1" x14ac:dyDescent="0.35">
      <c r="A28" s="614">
        <v>44834</v>
      </c>
      <c r="B28" s="278" t="s">
        <v>295</v>
      </c>
      <c r="C28" s="278" t="s">
        <v>873</v>
      </c>
      <c r="D28" s="278" t="s">
        <v>845</v>
      </c>
      <c r="E28" s="278" t="s">
        <v>832</v>
      </c>
      <c r="F28" s="415" t="s">
        <v>287</v>
      </c>
      <c r="G28" s="415" t="s">
        <v>287</v>
      </c>
      <c r="H28" s="415" t="s">
        <v>287</v>
      </c>
      <c r="I28" s="415" t="s">
        <v>287</v>
      </c>
    </row>
    <row r="29" spans="1:9" ht="15" customHeight="1" x14ac:dyDescent="0.35">
      <c r="A29" s="614">
        <v>44834</v>
      </c>
      <c r="B29" s="278" t="s">
        <v>295</v>
      </c>
      <c r="C29" s="278" t="s">
        <v>873</v>
      </c>
      <c r="D29" s="278" t="s">
        <v>844</v>
      </c>
      <c r="E29" s="278" t="s">
        <v>832</v>
      </c>
      <c r="F29" s="415" t="s">
        <v>287</v>
      </c>
      <c r="G29" s="415" t="s">
        <v>287</v>
      </c>
      <c r="H29" s="415" t="s">
        <v>287</v>
      </c>
      <c r="I29" s="415" t="s">
        <v>287</v>
      </c>
    </row>
    <row r="30" spans="1:9" ht="15" customHeight="1" x14ac:dyDescent="0.35">
      <c r="A30" s="298">
        <v>44926</v>
      </c>
      <c r="B30" s="278" t="s">
        <v>295</v>
      </c>
      <c r="C30" s="278" t="s">
        <v>873</v>
      </c>
      <c r="D30" s="278" t="s">
        <v>845</v>
      </c>
      <c r="E30" s="278" t="s">
        <v>832</v>
      </c>
      <c r="F30" s="415" t="s">
        <v>287</v>
      </c>
      <c r="G30" s="415" t="s">
        <v>287</v>
      </c>
      <c r="H30" s="415" t="s">
        <v>287</v>
      </c>
      <c r="I30" s="415" t="s">
        <v>287</v>
      </c>
    </row>
    <row r="31" spans="1:9" ht="15" customHeight="1" x14ac:dyDescent="0.35">
      <c r="A31" s="298">
        <v>44926</v>
      </c>
      <c r="B31" s="278" t="s">
        <v>295</v>
      </c>
      <c r="C31" s="278" t="s">
        <v>873</v>
      </c>
      <c r="D31" s="278" t="s">
        <v>844</v>
      </c>
      <c r="E31" s="278" t="s">
        <v>832</v>
      </c>
      <c r="F31" s="415" t="s">
        <v>287</v>
      </c>
      <c r="G31" s="415" t="s">
        <v>287</v>
      </c>
      <c r="H31" s="415" t="s">
        <v>287</v>
      </c>
      <c r="I31" s="415" t="s">
        <v>287</v>
      </c>
    </row>
    <row r="32" spans="1:9" ht="15" customHeight="1" x14ac:dyDescent="0.35">
      <c r="A32" s="614">
        <v>45016</v>
      </c>
      <c r="B32" s="278" t="s">
        <v>295</v>
      </c>
      <c r="C32" s="278" t="s">
        <v>873</v>
      </c>
      <c r="D32" s="278" t="s">
        <v>845</v>
      </c>
      <c r="E32" s="278" t="s">
        <v>832</v>
      </c>
      <c r="F32" s="415" t="s">
        <v>287</v>
      </c>
      <c r="G32" s="415" t="s">
        <v>287</v>
      </c>
      <c r="H32" s="415" t="s">
        <v>287</v>
      </c>
      <c r="I32" s="415" t="s">
        <v>287</v>
      </c>
    </row>
    <row r="33" spans="1:17" ht="15" customHeight="1" x14ac:dyDescent="0.35">
      <c r="A33" s="614">
        <v>45016</v>
      </c>
      <c r="B33" s="278" t="s">
        <v>295</v>
      </c>
      <c r="C33" s="278" t="s">
        <v>873</v>
      </c>
      <c r="D33" s="278" t="s">
        <v>844</v>
      </c>
      <c r="E33" s="278" t="s">
        <v>832</v>
      </c>
      <c r="F33" s="415" t="s">
        <v>287</v>
      </c>
      <c r="G33" s="415" t="s">
        <v>287</v>
      </c>
      <c r="H33" s="415" t="s">
        <v>287</v>
      </c>
      <c r="I33" s="415" t="s">
        <v>287</v>
      </c>
    </row>
    <row r="34" spans="1:17" ht="15" customHeight="1" x14ac:dyDescent="0.35">
      <c r="A34" s="298">
        <v>45107</v>
      </c>
      <c r="B34" s="278" t="s">
        <v>295</v>
      </c>
      <c r="C34" s="278" t="s">
        <v>873</v>
      </c>
      <c r="D34" s="278" t="s">
        <v>845</v>
      </c>
      <c r="E34" s="278" t="s">
        <v>832</v>
      </c>
      <c r="F34" s="415" t="s">
        <v>287</v>
      </c>
      <c r="G34" s="415" t="s">
        <v>287</v>
      </c>
      <c r="H34" s="415" t="s">
        <v>287</v>
      </c>
      <c r="I34" s="415" t="s">
        <v>287</v>
      </c>
    </row>
    <row r="35" spans="1:17" ht="15" customHeight="1" x14ac:dyDescent="0.35">
      <c r="A35" s="298">
        <v>45107</v>
      </c>
      <c r="B35" s="278" t="s">
        <v>295</v>
      </c>
      <c r="C35" s="278" t="s">
        <v>873</v>
      </c>
      <c r="D35" s="278" t="s">
        <v>844</v>
      </c>
      <c r="E35" s="278" t="s">
        <v>832</v>
      </c>
      <c r="F35" s="415" t="s">
        <v>287</v>
      </c>
      <c r="G35" s="415" t="s">
        <v>287</v>
      </c>
      <c r="H35" s="415" t="s">
        <v>287</v>
      </c>
      <c r="I35" s="415" t="s">
        <v>287</v>
      </c>
    </row>
    <row r="36" spans="1:17" ht="15" customHeight="1" x14ac:dyDescent="0.35">
      <c r="A36" s="614">
        <v>45199</v>
      </c>
      <c r="B36" s="278" t="s">
        <v>295</v>
      </c>
      <c r="C36" s="278" t="s">
        <v>873</v>
      </c>
      <c r="D36" s="278" t="s">
        <v>845</v>
      </c>
      <c r="E36" s="278" t="s">
        <v>832</v>
      </c>
      <c r="F36" s="415" t="s">
        <v>287</v>
      </c>
      <c r="G36" s="415" t="s">
        <v>287</v>
      </c>
      <c r="H36" s="415" t="s">
        <v>287</v>
      </c>
      <c r="I36" s="415" t="s">
        <v>287</v>
      </c>
    </row>
    <row r="37" spans="1:17" ht="15" customHeight="1" x14ac:dyDescent="0.35">
      <c r="A37" s="614">
        <v>45199</v>
      </c>
      <c r="B37" s="278" t="s">
        <v>295</v>
      </c>
      <c r="C37" s="278" t="s">
        <v>873</v>
      </c>
      <c r="D37" s="278" t="s">
        <v>844</v>
      </c>
      <c r="E37" s="278" t="s">
        <v>832</v>
      </c>
      <c r="F37" s="415" t="s">
        <v>287</v>
      </c>
      <c r="G37" s="415" t="s">
        <v>287</v>
      </c>
      <c r="H37" s="415" t="s">
        <v>287</v>
      </c>
      <c r="I37" s="415" t="s">
        <v>287</v>
      </c>
    </row>
    <row r="38" spans="1:17" s="609" customFormat="1" ht="15" customHeight="1" x14ac:dyDescent="0.35">
      <c r="A38" s="586">
        <v>45291</v>
      </c>
      <c r="B38" s="587" t="s">
        <v>295</v>
      </c>
      <c r="C38" s="587" t="s">
        <v>873</v>
      </c>
      <c r="D38" s="587" t="s">
        <v>845</v>
      </c>
      <c r="E38" s="587" t="s">
        <v>832</v>
      </c>
      <c r="F38" s="588" t="s">
        <v>287</v>
      </c>
      <c r="G38" s="588" t="s">
        <v>287</v>
      </c>
      <c r="H38" s="588" t="s">
        <v>287</v>
      </c>
      <c r="I38" s="588" t="s">
        <v>287</v>
      </c>
    </row>
    <row r="39" spans="1:17" s="609" customFormat="1" ht="15" customHeight="1" x14ac:dyDescent="0.35">
      <c r="A39" s="586">
        <v>45291</v>
      </c>
      <c r="B39" s="587" t="s">
        <v>295</v>
      </c>
      <c r="C39" s="587" t="s">
        <v>873</v>
      </c>
      <c r="D39" s="587" t="s">
        <v>844</v>
      </c>
      <c r="E39" s="587" t="s">
        <v>832</v>
      </c>
      <c r="F39" s="588" t="s">
        <v>287</v>
      </c>
      <c r="G39" s="588" t="s">
        <v>287</v>
      </c>
      <c r="H39" s="588" t="s">
        <v>287</v>
      </c>
      <c r="I39" s="588" t="s">
        <v>287</v>
      </c>
    </row>
    <row r="40" spans="1:17" ht="15" hidden="1" customHeight="1" x14ac:dyDescent="0.35">
      <c r="A40" s="297" t="s">
        <v>843</v>
      </c>
      <c r="B40" s="300" t="s">
        <v>846</v>
      </c>
      <c r="C40" s="300"/>
      <c r="D40" s="300"/>
      <c r="E40" s="301"/>
      <c r="F40" s="302"/>
      <c r="G40" s="302"/>
      <c r="H40" s="302"/>
    </row>
    <row r="41" spans="1:17" ht="15" hidden="1" customHeight="1" x14ac:dyDescent="0.35"/>
    <row r="42" spans="1:17" ht="15" hidden="1" customHeight="1" x14ac:dyDescent="0.35">
      <c r="A42" s="18" t="s">
        <v>951</v>
      </c>
      <c r="B42" s="19" t="s">
        <v>952</v>
      </c>
      <c r="F42" s="8" t="s">
        <v>9</v>
      </c>
      <c r="G42" s="8" t="s">
        <v>9</v>
      </c>
      <c r="H42" s="8" t="s">
        <v>9</v>
      </c>
      <c r="I42" s="8" t="s">
        <v>9</v>
      </c>
    </row>
    <row r="43" spans="1:17" ht="15" customHeight="1" x14ac:dyDescent="0.35">
      <c r="F43"/>
      <c r="G43"/>
      <c r="H43"/>
      <c r="I43"/>
    </row>
    <row r="44" spans="1:17" ht="15" customHeight="1" x14ac:dyDescent="0.35">
      <c r="F44" s="311"/>
      <c r="G44"/>
      <c r="H44" s="311"/>
      <c r="I44"/>
      <c r="J44" s="311"/>
      <c r="L44" s="311"/>
      <c r="N44" s="311"/>
    </row>
    <row r="45" spans="1:17" ht="15" customHeight="1" x14ac:dyDescent="0.35">
      <c r="F45" s="311"/>
      <c r="G45"/>
      <c r="H45" s="311"/>
      <c r="I45"/>
      <c r="J45" s="311"/>
      <c r="L45" s="311"/>
      <c r="N45" s="311"/>
    </row>
    <row r="46" spans="1:17" ht="15" customHeight="1" x14ac:dyDescent="0.35">
      <c r="F46" s="320"/>
      <c r="G46" s="318"/>
      <c r="H46" s="320"/>
      <c r="I46" s="318"/>
      <c r="J46" s="320"/>
      <c r="K46" s="318"/>
      <c r="L46" s="320"/>
      <c r="M46" s="318"/>
      <c r="N46" s="320"/>
      <c r="O46" s="318"/>
      <c r="P46" s="318"/>
      <c r="Q46" s="318"/>
    </row>
    <row r="47" spans="1:17" ht="15" customHeight="1" x14ac:dyDescent="0.35">
      <c r="F47" s="309"/>
      <c r="G47" s="309"/>
      <c r="H47" s="309"/>
      <c r="I47" s="309"/>
      <c r="J47" s="309"/>
      <c r="K47" s="309"/>
      <c r="L47" s="309"/>
      <c r="M47" s="309"/>
      <c r="N47" s="309"/>
      <c r="O47" s="309"/>
      <c r="P47" s="309"/>
      <c r="Q47" s="309"/>
    </row>
    <row r="48" spans="1:17" ht="15" customHeight="1" x14ac:dyDescent="0.35">
      <c r="F48" s="309"/>
      <c r="G48" s="309"/>
      <c r="H48" s="309"/>
      <c r="I48" s="309"/>
      <c r="J48" s="309"/>
      <c r="K48" s="309"/>
      <c r="L48" s="309"/>
      <c r="M48" s="309"/>
      <c r="N48" s="309"/>
      <c r="O48" s="309"/>
      <c r="P48" s="309"/>
      <c r="Q48" s="309"/>
    </row>
    <row r="49" spans="6:17" ht="15" customHeight="1" x14ac:dyDescent="0.35">
      <c r="F49" s="309"/>
      <c r="G49" s="309"/>
      <c r="H49" s="309"/>
      <c r="I49" s="309"/>
      <c r="J49" s="309"/>
      <c r="K49" s="309"/>
      <c r="L49" s="309"/>
      <c r="M49" s="309"/>
      <c r="N49" s="309"/>
      <c r="O49" s="309"/>
      <c r="P49" s="309"/>
      <c r="Q49" s="309"/>
    </row>
    <row r="50" spans="6:17" ht="15" customHeight="1" x14ac:dyDescent="0.35">
      <c r="F50" s="309"/>
      <c r="G50" s="309"/>
      <c r="H50" s="309"/>
      <c r="I50" s="309"/>
      <c r="J50" s="309"/>
      <c r="K50" s="309"/>
      <c r="L50" s="309"/>
      <c r="M50" s="309"/>
      <c r="N50" s="309"/>
      <c r="O50" s="309"/>
      <c r="P50" s="309"/>
      <c r="Q50" s="309"/>
    </row>
    <row r="51" spans="6:17" ht="15" customHeight="1" x14ac:dyDescent="0.35">
      <c r="F51" s="309"/>
      <c r="G51" s="309"/>
      <c r="H51" s="309"/>
      <c r="I51" s="309"/>
      <c r="J51" s="309"/>
      <c r="K51" s="309"/>
      <c r="L51" s="309"/>
      <c r="M51" s="309"/>
      <c r="N51" s="309"/>
      <c r="O51" s="309"/>
      <c r="P51" s="309"/>
      <c r="Q51" s="309"/>
    </row>
    <row r="52" spans="6:17" ht="15" customHeight="1" x14ac:dyDescent="0.35">
      <c r="F52" s="309"/>
      <c r="G52" s="309"/>
      <c r="H52" s="309"/>
      <c r="I52" s="309"/>
      <c r="J52" s="309"/>
      <c r="K52" s="309"/>
      <c r="L52" s="309"/>
      <c r="M52" s="309"/>
      <c r="N52" s="309"/>
      <c r="O52" s="309"/>
      <c r="P52" s="309"/>
      <c r="Q52" s="309"/>
    </row>
    <row r="53" spans="6:17" ht="15" customHeight="1" x14ac:dyDescent="0.35">
      <c r="F53" s="309"/>
      <c r="G53" s="309"/>
      <c r="H53" s="309"/>
      <c r="I53" s="309"/>
      <c r="J53" s="309"/>
      <c r="K53" s="309"/>
      <c r="L53" s="309"/>
      <c r="M53" s="309"/>
      <c r="N53" s="309"/>
      <c r="O53" s="309"/>
      <c r="P53" s="309"/>
      <c r="Q53" s="309"/>
    </row>
  </sheetData>
  <autoFilter ref="A1:I4" xr:uid="{35F6762E-69A6-48BF-A899-E832F47B2867}"/>
  <sortState xmlns:xlrd2="http://schemas.microsoft.com/office/spreadsheetml/2017/richdata2" ref="A1:I4">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20"/>
  <sheetViews>
    <sheetView zoomScale="92" zoomScaleNormal="92" workbookViewId="0">
      <pane ySplit="1" topLeftCell="A2" activePane="bottomLeft" state="frozen"/>
      <selection pane="bottomLeft" activeCell="I36" sqref="I36"/>
    </sheetView>
  </sheetViews>
  <sheetFormatPr defaultRowHeight="15" customHeight="1" x14ac:dyDescent="0.35"/>
  <cols>
    <col min="1" max="1" width="13.453125" style="7" bestFit="1" customWidth="1"/>
    <col min="2" max="2" width="14" customWidth="1"/>
    <col min="3" max="3" width="22.6328125" bestFit="1" customWidth="1"/>
    <col min="4" max="4" width="16.90625" bestFit="1" customWidth="1"/>
    <col min="5" max="5" width="11.08984375" bestFit="1" customWidth="1"/>
    <col min="6" max="6" width="17" style="8" bestFit="1" customWidth="1"/>
    <col min="7" max="7" width="11.36328125" style="8" bestFit="1" customWidth="1"/>
    <col min="8" max="161" width="10.6328125" customWidth="1"/>
  </cols>
  <sheetData>
    <row r="1" spans="1:7" s="25" customFormat="1" ht="15" customHeight="1" x14ac:dyDescent="0.35">
      <c r="A1" s="298" t="s">
        <v>0</v>
      </c>
      <c r="B1" s="278" t="s">
        <v>2</v>
      </c>
      <c r="C1" s="278" t="s">
        <v>3</v>
      </c>
      <c r="D1" s="278" t="s">
        <v>5</v>
      </c>
      <c r="E1" s="278" t="s">
        <v>4</v>
      </c>
      <c r="F1" s="200" t="s">
        <v>511</v>
      </c>
      <c r="G1" s="200" t="s">
        <v>512</v>
      </c>
    </row>
    <row r="2" spans="1:7" ht="15" customHeight="1" x14ac:dyDescent="0.35">
      <c r="A2" s="298">
        <v>43646</v>
      </c>
      <c r="B2" s="278" t="s">
        <v>295</v>
      </c>
      <c r="C2" s="278" t="s">
        <v>873</v>
      </c>
      <c r="D2" s="278" t="s">
        <v>56</v>
      </c>
      <c r="E2" s="278" t="s">
        <v>832</v>
      </c>
      <c r="F2" s="415" t="str">
        <f>HLOOKUP(F$1,'Bursa_BMSC PQD'!$E$1:$HP$12,2,FALSE)</f>
        <v>N/A</v>
      </c>
      <c r="G2" s="415" t="str">
        <f>HLOOKUP(G$1,'Bursa_BMSC PQD'!$E$1:$HP$12,2,FALSE)</f>
        <v>N/A</v>
      </c>
    </row>
    <row r="3" spans="1:7" ht="15" customHeight="1" x14ac:dyDescent="0.35">
      <c r="A3" s="298">
        <v>43738</v>
      </c>
      <c r="B3" s="278" t="s">
        <v>295</v>
      </c>
      <c r="C3" s="278" t="s">
        <v>873</v>
      </c>
      <c r="D3" s="278" t="s">
        <v>56</v>
      </c>
      <c r="E3" s="278" t="s">
        <v>832</v>
      </c>
      <c r="F3" s="415" t="str">
        <f>HLOOKUP(F$1,'Bursa_BMSC PQD'!$E$1:$HP$12,3,FALSE)</f>
        <v>N/A</v>
      </c>
      <c r="G3" s="415" t="str">
        <f>HLOOKUP(G$1,'Bursa_BMSC PQD'!$E$1:$HP$12,3,FALSE)</f>
        <v>N/A</v>
      </c>
    </row>
    <row r="4" spans="1:7" ht="15" customHeight="1" x14ac:dyDescent="0.35">
      <c r="A4" s="298">
        <v>43830</v>
      </c>
      <c r="B4" s="278" t="s">
        <v>295</v>
      </c>
      <c r="C4" s="278" t="s">
        <v>873</v>
      </c>
      <c r="D4" s="278" t="s">
        <v>56</v>
      </c>
      <c r="E4" s="278" t="s">
        <v>832</v>
      </c>
      <c r="F4" s="415" t="str">
        <f>HLOOKUP(F$1,'Bursa_BMSC PQD'!$E$1:$HP$12,4,FALSE)</f>
        <v>N/A</v>
      </c>
      <c r="G4" s="415" t="str">
        <f>HLOOKUP(G$1,'Bursa_BMSC PQD'!$E$1:$HP$12,4,FALSE)</f>
        <v>N/A</v>
      </c>
    </row>
    <row r="5" spans="1:7" ht="15" customHeight="1" x14ac:dyDescent="0.35">
      <c r="A5" s="298">
        <v>43921</v>
      </c>
      <c r="B5" s="278" t="s">
        <v>295</v>
      </c>
      <c r="C5" s="278" t="s">
        <v>873</v>
      </c>
      <c r="D5" s="278" t="s">
        <v>56</v>
      </c>
      <c r="E5" s="278" t="s">
        <v>832</v>
      </c>
      <c r="F5" s="415" t="str">
        <f>HLOOKUP(F$1,'Bursa_BMSC PQD'!$E$1:$HP$12,5,FALSE)</f>
        <v>N/A</v>
      </c>
      <c r="G5" s="415" t="str">
        <f>HLOOKUP(G$1,'Bursa_BMSC PQD'!$E$1:$HP$12,5,FALSE)</f>
        <v>N/A</v>
      </c>
    </row>
    <row r="6" spans="1:7" ht="15" customHeight="1" x14ac:dyDescent="0.35">
      <c r="A6" s="298">
        <v>44012</v>
      </c>
      <c r="B6" s="278" t="s">
        <v>295</v>
      </c>
      <c r="C6" s="278" t="s">
        <v>873</v>
      </c>
      <c r="D6" s="278" t="s">
        <v>56</v>
      </c>
      <c r="E6" s="278" t="s">
        <v>832</v>
      </c>
      <c r="F6" s="415" t="str">
        <f>HLOOKUP(F$1,'Bursa_BMSC PQD'!$E$1:$HP$12,6,FALSE)</f>
        <v>N/A</v>
      </c>
      <c r="G6" s="415" t="str">
        <f>HLOOKUP(G$1,'Bursa_BMSC PQD'!$E$1:$HP$12,6,FALSE)</f>
        <v>N/A</v>
      </c>
    </row>
    <row r="7" spans="1:7" ht="15" customHeight="1" x14ac:dyDescent="0.35">
      <c r="A7" s="298">
        <v>44104</v>
      </c>
      <c r="B7" s="278" t="s">
        <v>295</v>
      </c>
      <c r="C7" s="278" t="s">
        <v>873</v>
      </c>
      <c r="D7" s="278" t="s">
        <v>56</v>
      </c>
      <c r="E7" s="278" t="s">
        <v>832</v>
      </c>
      <c r="F7" s="415" t="str">
        <f>HLOOKUP(F$1,'Bursa_BMSC PQD'!$E$1:$HP$12,7,FALSE)</f>
        <v>N/A</v>
      </c>
      <c r="G7" s="415" t="str">
        <f>HLOOKUP(G$1,'Bursa_BMSC PQD'!$E$1:$HP$12,7,FALSE)</f>
        <v>N/A</v>
      </c>
    </row>
    <row r="8" spans="1:7" ht="15" customHeight="1" x14ac:dyDescent="0.35">
      <c r="A8" s="298">
        <v>44196</v>
      </c>
      <c r="B8" s="278" t="s">
        <v>295</v>
      </c>
      <c r="C8" s="278" t="s">
        <v>873</v>
      </c>
      <c r="D8" s="278" t="s">
        <v>56</v>
      </c>
      <c r="E8" s="278" t="s">
        <v>832</v>
      </c>
      <c r="F8" s="415" t="str">
        <f>HLOOKUP(F$1,'Bursa_BMSC PQD'!$E$1:$HP$12,8,FALSE)</f>
        <v>N/A</v>
      </c>
      <c r="G8" s="415" t="str">
        <f>HLOOKUP(G$1,'Bursa_BMSC PQD'!$E$1:$HP$12,8,FALSE)</f>
        <v>N/A</v>
      </c>
    </row>
    <row r="9" spans="1:7" ht="15" customHeight="1" x14ac:dyDescent="0.35">
      <c r="A9" s="298">
        <v>44286</v>
      </c>
      <c r="B9" s="278" t="s">
        <v>295</v>
      </c>
      <c r="C9" s="278" t="s">
        <v>873</v>
      </c>
      <c r="D9" s="278" t="s">
        <v>56</v>
      </c>
      <c r="E9" s="278" t="s">
        <v>832</v>
      </c>
      <c r="F9" s="415" t="str">
        <f>HLOOKUP(F$1,'Bursa_BMSC PQD'!$E$1:$HP$12,9,FALSE)</f>
        <v>N/A</v>
      </c>
      <c r="G9" s="415" t="str">
        <f>HLOOKUP(G$1,'Bursa_BMSC PQD'!$E$1:$HP$12,9,FALSE)</f>
        <v>N/A</v>
      </c>
    </row>
    <row r="10" spans="1:7" ht="15" customHeight="1" x14ac:dyDescent="0.35">
      <c r="A10" s="298">
        <v>44377</v>
      </c>
      <c r="B10" s="278" t="s">
        <v>295</v>
      </c>
      <c r="C10" s="278" t="s">
        <v>873</v>
      </c>
      <c r="D10" s="278" t="s">
        <v>56</v>
      </c>
      <c r="E10" s="278" t="s">
        <v>832</v>
      </c>
      <c r="F10" s="415" t="str">
        <f>HLOOKUP(F$1,'Bursa_BMSC PQD'!$E$1:$HP$12,10,FALSE)</f>
        <v>N/A</v>
      </c>
      <c r="G10" s="415" t="str">
        <f>HLOOKUP(G$1,'Bursa_BMSC PQD'!$E$1:$HP$12,10,FALSE)</f>
        <v>N/A</v>
      </c>
    </row>
    <row r="11" spans="1:7" ht="15" customHeight="1" x14ac:dyDescent="0.35">
      <c r="A11" s="298">
        <v>44469</v>
      </c>
      <c r="B11" s="278" t="s">
        <v>295</v>
      </c>
      <c r="C11" s="278" t="s">
        <v>873</v>
      </c>
      <c r="D11" s="278" t="s">
        <v>56</v>
      </c>
      <c r="E11" s="278" t="s">
        <v>832</v>
      </c>
      <c r="F11" s="415" t="str">
        <f>HLOOKUP(F$1,'Bursa_BMSC PQD'!$E$1:$HP$12,11,FALSE)</f>
        <v>N/A</v>
      </c>
      <c r="G11" s="415" t="str">
        <f>HLOOKUP(G$1,'Bursa_BMSC PQD'!$E$1:$HP$12,11,FALSE)</f>
        <v>N/A</v>
      </c>
    </row>
    <row r="12" spans="1:7" ht="15" customHeight="1" x14ac:dyDescent="0.35">
      <c r="A12" s="298">
        <v>44561</v>
      </c>
      <c r="B12" s="278" t="s">
        <v>295</v>
      </c>
      <c r="C12" s="278" t="s">
        <v>873</v>
      </c>
      <c r="D12" s="278" t="s">
        <v>56</v>
      </c>
      <c r="E12" s="278" t="s">
        <v>832</v>
      </c>
      <c r="F12" s="415" t="str">
        <f>HLOOKUP(F$1,'Bursa_BMSC PQD'!$E$1:$HP$12,12,FALSE)</f>
        <v>N/A</v>
      </c>
      <c r="G12" s="415" t="str">
        <f>HLOOKUP(G$1,'Bursa_BMSC PQD'!$E$1:$HP$12,12,FALSE)</f>
        <v>N/A</v>
      </c>
    </row>
    <row r="13" spans="1:7" ht="15" customHeight="1" x14ac:dyDescent="0.35">
      <c r="A13" s="298">
        <v>44651</v>
      </c>
      <c r="B13" s="278" t="s">
        <v>295</v>
      </c>
      <c r="C13" s="278" t="s">
        <v>873</v>
      </c>
      <c r="D13" s="278" t="s">
        <v>56</v>
      </c>
      <c r="E13" s="278" t="s">
        <v>832</v>
      </c>
      <c r="F13" s="415" t="s">
        <v>287</v>
      </c>
      <c r="G13" s="415" t="s">
        <v>287</v>
      </c>
    </row>
    <row r="14" spans="1:7" ht="15" customHeight="1" x14ac:dyDescent="0.35">
      <c r="A14" s="298">
        <v>44742</v>
      </c>
      <c r="B14" s="278" t="s">
        <v>295</v>
      </c>
      <c r="C14" s="278" t="s">
        <v>873</v>
      </c>
      <c r="D14" s="278" t="s">
        <v>56</v>
      </c>
      <c r="E14" s="278" t="s">
        <v>832</v>
      </c>
      <c r="F14" s="415" t="s">
        <v>287</v>
      </c>
      <c r="G14" s="415" t="s">
        <v>287</v>
      </c>
    </row>
    <row r="15" spans="1:7" ht="15" customHeight="1" x14ac:dyDescent="0.35">
      <c r="A15" s="298">
        <v>44834</v>
      </c>
      <c r="B15" s="278" t="s">
        <v>295</v>
      </c>
      <c r="C15" s="278" t="s">
        <v>873</v>
      </c>
      <c r="D15" s="278" t="s">
        <v>56</v>
      </c>
      <c r="E15" s="278" t="s">
        <v>832</v>
      </c>
      <c r="F15" s="415" t="s">
        <v>287</v>
      </c>
      <c r="G15" s="415" t="s">
        <v>287</v>
      </c>
    </row>
    <row r="16" spans="1:7" ht="15" customHeight="1" x14ac:dyDescent="0.35">
      <c r="A16" s="298">
        <v>44926</v>
      </c>
      <c r="B16" s="278" t="s">
        <v>295</v>
      </c>
      <c r="C16" s="278" t="s">
        <v>873</v>
      </c>
      <c r="D16" s="278" t="s">
        <v>56</v>
      </c>
      <c r="E16" s="278" t="s">
        <v>832</v>
      </c>
      <c r="F16" s="415" t="s">
        <v>287</v>
      </c>
      <c r="G16" s="415" t="s">
        <v>287</v>
      </c>
    </row>
    <row r="17" spans="1:7" ht="15" customHeight="1" x14ac:dyDescent="0.35">
      <c r="A17" s="298">
        <v>45016</v>
      </c>
      <c r="B17" s="278" t="s">
        <v>295</v>
      </c>
      <c r="C17" s="278" t="s">
        <v>873</v>
      </c>
      <c r="D17" s="278" t="s">
        <v>56</v>
      </c>
      <c r="E17" s="278" t="s">
        <v>832</v>
      </c>
      <c r="F17" s="415" t="s">
        <v>287</v>
      </c>
      <c r="G17" s="415" t="s">
        <v>287</v>
      </c>
    </row>
    <row r="18" spans="1:7" ht="15" customHeight="1" x14ac:dyDescent="0.35">
      <c r="A18" s="298">
        <v>45107</v>
      </c>
      <c r="B18" s="278" t="s">
        <v>295</v>
      </c>
      <c r="C18" s="278" t="s">
        <v>873</v>
      </c>
      <c r="D18" s="278" t="s">
        <v>56</v>
      </c>
      <c r="E18" s="278" t="s">
        <v>832</v>
      </c>
      <c r="F18" s="415" t="s">
        <v>287</v>
      </c>
      <c r="G18" s="415" t="s">
        <v>287</v>
      </c>
    </row>
    <row r="19" spans="1:7" ht="15" customHeight="1" x14ac:dyDescent="0.35">
      <c r="A19" s="298">
        <v>45199</v>
      </c>
      <c r="B19" s="278" t="s">
        <v>295</v>
      </c>
      <c r="C19" s="278" t="s">
        <v>873</v>
      </c>
      <c r="D19" s="278" t="s">
        <v>56</v>
      </c>
      <c r="E19" s="278" t="s">
        <v>832</v>
      </c>
      <c r="F19" s="415" t="s">
        <v>287</v>
      </c>
      <c r="G19" s="415" t="s">
        <v>287</v>
      </c>
    </row>
    <row r="20" spans="1:7" ht="15" customHeight="1" x14ac:dyDescent="0.35">
      <c r="A20" s="586">
        <v>45291</v>
      </c>
      <c r="B20" s="587" t="s">
        <v>295</v>
      </c>
      <c r="C20" s="587" t="s">
        <v>873</v>
      </c>
      <c r="D20" s="587" t="s">
        <v>56</v>
      </c>
      <c r="E20" s="587" t="s">
        <v>832</v>
      </c>
      <c r="F20" s="588" t="s">
        <v>287</v>
      </c>
      <c r="G20" s="588" t="s">
        <v>287</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115"/>
  <sheetViews>
    <sheetView zoomScale="110" zoomScaleNormal="110" workbookViewId="0">
      <pane xSplit="1" ySplit="1" topLeftCell="B2" activePane="bottomRight" state="frozen"/>
      <selection pane="topRight" activeCell="B1" sqref="B1"/>
      <selection pane="bottomLeft" activeCell="A2" sqref="A2"/>
      <selection pane="bottomRight" activeCell="H54" sqref="H54"/>
    </sheetView>
  </sheetViews>
  <sheetFormatPr defaultRowHeight="15" customHeight="1" x14ac:dyDescent="0.35"/>
  <cols>
    <col min="1" max="1" width="14.36328125" style="7" bestFit="1" customWidth="1"/>
    <col min="2" max="2" width="14.54296875" bestFit="1" customWidth="1"/>
    <col min="3" max="3" width="19.54296875" customWidth="1"/>
    <col min="4" max="4" width="21.08984375" bestFit="1" customWidth="1"/>
    <col min="5" max="5" width="11.453125" bestFit="1" customWidth="1"/>
    <col min="6" max="6" width="17" style="8" bestFit="1" customWidth="1"/>
    <col min="7" max="20" width="15.36328125" style="8" bestFit="1" customWidth="1"/>
    <col min="21" max="161" width="10.6328125" customWidth="1"/>
  </cols>
  <sheetData>
    <row r="1" spans="1:20" s="25" customFormat="1" ht="15" customHeight="1" x14ac:dyDescent="0.35">
      <c r="A1" s="298" t="s">
        <v>0</v>
      </c>
      <c r="B1" s="278" t="s">
        <v>2</v>
      </c>
      <c r="C1" s="278" t="s">
        <v>3</v>
      </c>
      <c r="D1" s="278" t="s">
        <v>5</v>
      </c>
      <c r="E1" s="278" t="s">
        <v>4</v>
      </c>
      <c r="F1" s="200" t="s">
        <v>514</v>
      </c>
      <c r="G1" s="200" t="s">
        <v>515</v>
      </c>
      <c r="H1" s="200" t="s">
        <v>516</v>
      </c>
      <c r="I1" s="200" t="s">
        <v>517</v>
      </c>
      <c r="J1" s="200" t="s">
        <v>518</v>
      </c>
      <c r="K1" s="200" t="s">
        <v>519</v>
      </c>
      <c r="L1" s="200" t="s">
        <v>520</v>
      </c>
      <c r="M1" s="200" t="s">
        <v>521</v>
      </c>
      <c r="N1" s="200" t="s">
        <v>522</v>
      </c>
      <c r="O1" s="200" t="s">
        <v>523</v>
      </c>
      <c r="P1" s="200" t="s">
        <v>524</v>
      </c>
      <c r="Q1" s="200" t="s">
        <v>525</v>
      </c>
      <c r="R1" s="200" t="s">
        <v>526</v>
      </c>
      <c r="S1" s="200" t="s">
        <v>527</v>
      </c>
      <c r="T1" s="200" t="s">
        <v>528</v>
      </c>
    </row>
    <row r="2" spans="1:20" ht="15" customHeight="1" x14ac:dyDescent="0.35">
      <c r="A2" s="298">
        <v>43646</v>
      </c>
      <c r="B2" s="278" t="s">
        <v>295</v>
      </c>
      <c r="C2" s="278" t="s">
        <v>873</v>
      </c>
      <c r="D2" s="278" t="s">
        <v>317</v>
      </c>
      <c r="E2" s="278" t="s">
        <v>832</v>
      </c>
      <c r="F2" s="418" t="s">
        <v>711</v>
      </c>
      <c r="G2" s="418" t="s">
        <v>711</v>
      </c>
      <c r="H2" s="418" t="s">
        <v>711</v>
      </c>
      <c r="I2" s="418" t="s">
        <v>711</v>
      </c>
      <c r="J2" s="418" t="s">
        <v>711</v>
      </c>
      <c r="K2" s="418" t="s">
        <v>711</v>
      </c>
      <c r="L2" s="418" t="s">
        <v>711</v>
      </c>
      <c r="M2" s="418" t="s">
        <v>711</v>
      </c>
      <c r="N2" s="418" t="s">
        <v>711</v>
      </c>
      <c r="O2" s="418" t="s">
        <v>711</v>
      </c>
      <c r="P2" s="418" t="s">
        <v>711</v>
      </c>
      <c r="Q2" s="418" t="s">
        <v>711</v>
      </c>
      <c r="R2" s="418" t="s">
        <v>711</v>
      </c>
      <c r="S2" s="418" t="s">
        <v>711</v>
      </c>
      <c r="T2" s="418" t="s">
        <v>711</v>
      </c>
    </row>
    <row r="3" spans="1:20" ht="15" customHeight="1" x14ac:dyDescent="0.35">
      <c r="A3" s="298">
        <v>43646</v>
      </c>
      <c r="B3" s="278" t="s">
        <v>295</v>
      </c>
      <c r="C3" s="278" t="s">
        <v>873</v>
      </c>
      <c r="D3" s="278" t="s">
        <v>318</v>
      </c>
      <c r="E3" s="278" t="s">
        <v>832</v>
      </c>
      <c r="F3" s="418" t="s">
        <v>711</v>
      </c>
      <c r="G3" s="418" t="s">
        <v>711</v>
      </c>
      <c r="H3" s="418" t="s">
        <v>711</v>
      </c>
      <c r="I3" s="418" t="s">
        <v>711</v>
      </c>
      <c r="J3" s="418" t="s">
        <v>711</v>
      </c>
      <c r="K3" s="418" t="s">
        <v>711</v>
      </c>
      <c r="L3" s="418" t="s">
        <v>711</v>
      </c>
      <c r="M3" s="418" t="s">
        <v>711</v>
      </c>
      <c r="N3" s="418" t="s">
        <v>711</v>
      </c>
      <c r="O3" s="418" t="s">
        <v>711</v>
      </c>
      <c r="P3" s="418" t="s">
        <v>711</v>
      </c>
      <c r="Q3" s="418" t="s">
        <v>711</v>
      </c>
      <c r="R3" s="418" t="s">
        <v>711</v>
      </c>
      <c r="S3" s="418" t="s">
        <v>711</v>
      </c>
      <c r="T3" s="418" t="s">
        <v>711</v>
      </c>
    </row>
    <row r="4" spans="1:20" ht="15" customHeight="1" x14ac:dyDescent="0.35">
      <c r="A4" s="298">
        <v>43646</v>
      </c>
      <c r="B4" s="278" t="s">
        <v>295</v>
      </c>
      <c r="C4" s="278" t="s">
        <v>873</v>
      </c>
      <c r="D4" s="278" t="s">
        <v>319</v>
      </c>
      <c r="E4" s="278" t="s">
        <v>832</v>
      </c>
      <c r="F4" s="418" t="s">
        <v>711</v>
      </c>
      <c r="G4" s="418" t="s">
        <v>711</v>
      </c>
      <c r="H4" s="418" t="s">
        <v>711</v>
      </c>
      <c r="I4" s="418" t="s">
        <v>711</v>
      </c>
      <c r="J4" s="418" t="s">
        <v>711</v>
      </c>
      <c r="K4" s="418" t="s">
        <v>711</v>
      </c>
      <c r="L4" s="418" t="s">
        <v>711</v>
      </c>
      <c r="M4" s="418" t="s">
        <v>711</v>
      </c>
      <c r="N4" s="418" t="s">
        <v>711</v>
      </c>
      <c r="O4" s="418" t="s">
        <v>711</v>
      </c>
      <c r="P4" s="418" t="s">
        <v>711</v>
      </c>
      <c r="Q4" s="418" t="s">
        <v>711</v>
      </c>
      <c r="R4" s="418" t="s">
        <v>711</v>
      </c>
      <c r="S4" s="418" t="s">
        <v>711</v>
      </c>
      <c r="T4" s="418" t="s">
        <v>711</v>
      </c>
    </row>
    <row r="5" spans="1:20" ht="15" customHeight="1" x14ac:dyDescent="0.35">
      <c r="A5" s="298">
        <v>43646</v>
      </c>
      <c r="B5" s="278" t="s">
        <v>295</v>
      </c>
      <c r="C5" s="278" t="s">
        <v>873</v>
      </c>
      <c r="D5" s="278" t="s">
        <v>320</v>
      </c>
      <c r="E5" s="278" t="s">
        <v>832</v>
      </c>
      <c r="F5" s="418" t="s">
        <v>711</v>
      </c>
      <c r="G5" s="418" t="s">
        <v>711</v>
      </c>
      <c r="H5" s="418" t="s">
        <v>711</v>
      </c>
      <c r="I5" s="418" t="s">
        <v>711</v>
      </c>
      <c r="J5" s="418" t="s">
        <v>711</v>
      </c>
      <c r="K5" s="418" t="s">
        <v>711</v>
      </c>
      <c r="L5" s="418" t="s">
        <v>711</v>
      </c>
      <c r="M5" s="418" t="s">
        <v>711</v>
      </c>
      <c r="N5" s="418" t="s">
        <v>711</v>
      </c>
      <c r="O5" s="418" t="s">
        <v>711</v>
      </c>
      <c r="P5" s="418" t="s">
        <v>711</v>
      </c>
      <c r="Q5" s="418" t="s">
        <v>711</v>
      </c>
      <c r="R5" s="418" t="s">
        <v>711</v>
      </c>
      <c r="S5" s="418" t="s">
        <v>711</v>
      </c>
      <c r="T5" s="418" t="s">
        <v>711</v>
      </c>
    </row>
    <row r="6" spans="1:20" ht="15" customHeight="1" x14ac:dyDescent="0.35">
      <c r="A6" s="298">
        <v>43646</v>
      </c>
      <c r="B6" s="278" t="s">
        <v>295</v>
      </c>
      <c r="C6" s="278" t="s">
        <v>873</v>
      </c>
      <c r="D6" s="278" t="s">
        <v>321</v>
      </c>
      <c r="E6" s="278" t="s">
        <v>832</v>
      </c>
      <c r="F6" s="418" t="s">
        <v>711</v>
      </c>
      <c r="G6" s="418" t="s">
        <v>711</v>
      </c>
      <c r="H6" s="418" t="s">
        <v>711</v>
      </c>
      <c r="I6" s="418" t="s">
        <v>711</v>
      </c>
      <c r="J6" s="418" t="s">
        <v>711</v>
      </c>
      <c r="K6" s="418" t="s">
        <v>711</v>
      </c>
      <c r="L6" s="418" t="s">
        <v>711</v>
      </c>
      <c r="M6" s="418" t="s">
        <v>711</v>
      </c>
      <c r="N6" s="418" t="s">
        <v>711</v>
      </c>
      <c r="O6" s="418" t="s">
        <v>711</v>
      </c>
      <c r="P6" s="418" t="s">
        <v>711</v>
      </c>
      <c r="Q6" s="418" t="s">
        <v>711</v>
      </c>
      <c r="R6" s="418" t="s">
        <v>711</v>
      </c>
      <c r="S6" s="418" t="s">
        <v>711</v>
      </c>
      <c r="T6" s="418" t="s">
        <v>711</v>
      </c>
    </row>
    <row r="7" spans="1:20" ht="15" customHeight="1" x14ac:dyDescent="0.35">
      <c r="A7" s="298">
        <v>43646</v>
      </c>
      <c r="B7" s="278" t="s">
        <v>295</v>
      </c>
      <c r="C7" s="278" t="s">
        <v>873</v>
      </c>
      <c r="D7" s="278" t="s">
        <v>322</v>
      </c>
      <c r="E7" s="278" t="s">
        <v>832</v>
      </c>
      <c r="F7" s="418" t="s">
        <v>711</v>
      </c>
      <c r="G7" s="418" t="s">
        <v>711</v>
      </c>
      <c r="H7" s="418" t="s">
        <v>711</v>
      </c>
      <c r="I7" s="418" t="s">
        <v>711</v>
      </c>
      <c r="J7" s="418" t="s">
        <v>711</v>
      </c>
      <c r="K7" s="418" t="s">
        <v>711</v>
      </c>
      <c r="L7" s="418" t="s">
        <v>711</v>
      </c>
      <c r="M7" s="418" t="s">
        <v>711</v>
      </c>
      <c r="N7" s="418" t="s">
        <v>711</v>
      </c>
      <c r="O7" s="418" t="s">
        <v>711</v>
      </c>
      <c r="P7" s="418" t="s">
        <v>711</v>
      </c>
      <c r="Q7" s="418" t="s">
        <v>711</v>
      </c>
      <c r="R7" s="418" t="s">
        <v>711</v>
      </c>
      <c r="S7" s="418" t="s">
        <v>711</v>
      </c>
      <c r="T7" s="418" t="s">
        <v>711</v>
      </c>
    </row>
    <row r="8" spans="1:20" ht="15" customHeight="1" x14ac:dyDescent="0.35">
      <c r="A8" s="298">
        <v>43738</v>
      </c>
      <c r="B8" s="278" t="s">
        <v>295</v>
      </c>
      <c r="C8" s="278" t="s">
        <v>873</v>
      </c>
      <c r="D8" s="278" t="s">
        <v>317</v>
      </c>
      <c r="E8" s="278" t="s">
        <v>832</v>
      </c>
      <c r="F8" s="418" t="s">
        <v>711</v>
      </c>
      <c r="G8" s="418" t="s">
        <v>711</v>
      </c>
      <c r="H8" s="418" t="s">
        <v>711</v>
      </c>
      <c r="I8" s="418" t="s">
        <v>711</v>
      </c>
      <c r="J8" s="418" t="s">
        <v>711</v>
      </c>
      <c r="K8" s="418" t="s">
        <v>711</v>
      </c>
      <c r="L8" s="418" t="s">
        <v>711</v>
      </c>
      <c r="M8" s="418" t="s">
        <v>711</v>
      </c>
      <c r="N8" s="418" t="s">
        <v>711</v>
      </c>
      <c r="O8" s="418" t="s">
        <v>711</v>
      </c>
      <c r="P8" s="418" t="s">
        <v>711</v>
      </c>
      <c r="Q8" s="418" t="s">
        <v>711</v>
      </c>
      <c r="R8" s="418" t="s">
        <v>711</v>
      </c>
      <c r="S8" s="418" t="s">
        <v>711</v>
      </c>
      <c r="T8" s="418" t="s">
        <v>711</v>
      </c>
    </row>
    <row r="9" spans="1:20" ht="15" customHeight="1" x14ac:dyDescent="0.35">
      <c r="A9" s="298">
        <v>43738</v>
      </c>
      <c r="B9" s="278" t="s">
        <v>295</v>
      </c>
      <c r="C9" s="278" t="s">
        <v>873</v>
      </c>
      <c r="D9" s="278" t="s">
        <v>318</v>
      </c>
      <c r="E9" s="278" t="s">
        <v>832</v>
      </c>
      <c r="F9" s="418" t="s">
        <v>711</v>
      </c>
      <c r="G9" s="418" t="s">
        <v>711</v>
      </c>
      <c r="H9" s="418" t="s">
        <v>711</v>
      </c>
      <c r="I9" s="418" t="s">
        <v>711</v>
      </c>
      <c r="J9" s="418" t="s">
        <v>711</v>
      </c>
      <c r="K9" s="418" t="s">
        <v>711</v>
      </c>
      <c r="L9" s="418" t="s">
        <v>711</v>
      </c>
      <c r="M9" s="418" t="s">
        <v>711</v>
      </c>
      <c r="N9" s="418" t="s">
        <v>711</v>
      </c>
      <c r="O9" s="418" t="s">
        <v>711</v>
      </c>
      <c r="P9" s="418" t="s">
        <v>711</v>
      </c>
      <c r="Q9" s="418" t="s">
        <v>711</v>
      </c>
      <c r="R9" s="418" t="s">
        <v>711</v>
      </c>
      <c r="S9" s="418" t="s">
        <v>711</v>
      </c>
      <c r="T9" s="418" t="s">
        <v>711</v>
      </c>
    </row>
    <row r="10" spans="1:20" ht="15" customHeight="1" x14ac:dyDescent="0.35">
      <c r="A10" s="298">
        <v>43738</v>
      </c>
      <c r="B10" s="278" t="s">
        <v>295</v>
      </c>
      <c r="C10" s="278" t="s">
        <v>873</v>
      </c>
      <c r="D10" s="278" t="s">
        <v>319</v>
      </c>
      <c r="E10" s="278" t="s">
        <v>832</v>
      </c>
      <c r="F10" s="418" t="s">
        <v>711</v>
      </c>
      <c r="G10" s="418" t="s">
        <v>711</v>
      </c>
      <c r="H10" s="418" t="s">
        <v>711</v>
      </c>
      <c r="I10" s="418" t="s">
        <v>711</v>
      </c>
      <c r="J10" s="418" t="s">
        <v>711</v>
      </c>
      <c r="K10" s="418" t="s">
        <v>711</v>
      </c>
      <c r="L10" s="418" t="s">
        <v>711</v>
      </c>
      <c r="M10" s="418" t="s">
        <v>711</v>
      </c>
      <c r="N10" s="418" t="s">
        <v>711</v>
      </c>
      <c r="O10" s="418" t="s">
        <v>711</v>
      </c>
      <c r="P10" s="418" t="s">
        <v>711</v>
      </c>
      <c r="Q10" s="418" t="s">
        <v>711</v>
      </c>
      <c r="R10" s="418" t="s">
        <v>711</v>
      </c>
      <c r="S10" s="418" t="s">
        <v>711</v>
      </c>
      <c r="T10" s="418" t="s">
        <v>711</v>
      </c>
    </row>
    <row r="11" spans="1:20" ht="15" customHeight="1" x14ac:dyDescent="0.35">
      <c r="A11" s="298">
        <v>43738</v>
      </c>
      <c r="B11" s="278" t="s">
        <v>295</v>
      </c>
      <c r="C11" s="278" t="s">
        <v>873</v>
      </c>
      <c r="D11" s="278" t="s">
        <v>320</v>
      </c>
      <c r="E11" s="278" t="s">
        <v>832</v>
      </c>
      <c r="F11" s="418" t="s">
        <v>711</v>
      </c>
      <c r="G11" s="418" t="s">
        <v>711</v>
      </c>
      <c r="H11" s="418" t="s">
        <v>711</v>
      </c>
      <c r="I11" s="418" t="s">
        <v>711</v>
      </c>
      <c r="J11" s="418" t="s">
        <v>711</v>
      </c>
      <c r="K11" s="418" t="s">
        <v>711</v>
      </c>
      <c r="L11" s="418" t="s">
        <v>711</v>
      </c>
      <c r="M11" s="418" t="s">
        <v>711</v>
      </c>
      <c r="N11" s="418" t="s">
        <v>711</v>
      </c>
      <c r="O11" s="418" t="s">
        <v>711</v>
      </c>
      <c r="P11" s="418" t="s">
        <v>711</v>
      </c>
      <c r="Q11" s="418" t="s">
        <v>711</v>
      </c>
      <c r="R11" s="418" t="s">
        <v>711</v>
      </c>
      <c r="S11" s="418" t="s">
        <v>711</v>
      </c>
      <c r="T11" s="418" t="s">
        <v>711</v>
      </c>
    </row>
    <row r="12" spans="1:20" ht="15" customHeight="1" x14ac:dyDescent="0.35">
      <c r="A12" s="298">
        <v>43738</v>
      </c>
      <c r="B12" s="278" t="s">
        <v>295</v>
      </c>
      <c r="C12" s="278" t="s">
        <v>873</v>
      </c>
      <c r="D12" s="278" t="s">
        <v>321</v>
      </c>
      <c r="E12" s="278" t="s">
        <v>832</v>
      </c>
      <c r="F12" s="418" t="s">
        <v>711</v>
      </c>
      <c r="G12" s="418" t="s">
        <v>711</v>
      </c>
      <c r="H12" s="418" t="s">
        <v>711</v>
      </c>
      <c r="I12" s="418" t="s">
        <v>711</v>
      </c>
      <c r="J12" s="418" t="s">
        <v>711</v>
      </c>
      <c r="K12" s="418" t="s">
        <v>711</v>
      </c>
      <c r="L12" s="418" t="s">
        <v>711</v>
      </c>
      <c r="M12" s="418" t="s">
        <v>711</v>
      </c>
      <c r="N12" s="418" t="s">
        <v>711</v>
      </c>
      <c r="O12" s="418" t="s">
        <v>711</v>
      </c>
      <c r="P12" s="418" t="s">
        <v>711</v>
      </c>
      <c r="Q12" s="418" t="s">
        <v>711</v>
      </c>
      <c r="R12" s="418" t="s">
        <v>711</v>
      </c>
      <c r="S12" s="418" t="s">
        <v>711</v>
      </c>
      <c r="T12" s="418" t="s">
        <v>711</v>
      </c>
    </row>
    <row r="13" spans="1:20" ht="15" customHeight="1" x14ac:dyDescent="0.35">
      <c r="A13" s="298">
        <v>43738</v>
      </c>
      <c r="B13" s="278" t="s">
        <v>295</v>
      </c>
      <c r="C13" s="278" t="s">
        <v>873</v>
      </c>
      <c r="D13" s="278" t="s">
        <v>322</v>
      </c>
      <c r="E13" s="278" t="s">
        <v>832</v>
      </c>
      <c r="F13" s="418" t="s">
        <v>711</v>
      </c>
      <c r="G13" s="418" t="s">
        <v>711</v>
      </c>
      <c r="H13" s="418" t="s">
        <v>711</v>
      </c>
      <c r="I13" s="418" t="s">
        <v>711</v>
      </c>
      <c r="J13" s="418" t="s">
        <v>711</v>
      </c>
      <c r="K13" s="418" t="s">
        <v>711</v>
      </c>
      <c r="L13" s="418" t="s">
        <v>711</v>
      </c>
      <c r="M13" s="418" t="s">
        <v>711</v>
      </c>
      <c r="N13" s="418" t="s">
        <v>711</v>
      </c>
      <c r="O13" s="418" t="s">
        <v>711</v>
      </c>
      <c r="P13" s="418" t="s">
        <v>711</v>
      </c>
      <c r="Q13" s="418" t="s">
        <v>711</v>
      </c>
      <c r="R13" s="418" t="s">
        <v>711</v>
      </c>
      <c r="S13" s="418" t="s">
        <v>711</v>
      </c>
      <c r="T13" s="418" t="s">
        <v>711</v>
      </c>
    </row>
    <row r="14" spans="1:20" ht="15" customHeight="1" x14ac:dyDescent="0.35">
      <c r="A14" s="298">
        <v>43830</v>
      </c>
      <c r="B14" s="278" t="s">
        <v>295</v>
      </c>
      <c r="C14" s="278" t="s">
        <v>873</v>
      </c>
      <c r="D14" s="278" t="s">
        <v>317</v>
      </c>
      <c r="E14" s="278" t="s">
        <v>832</v>
      </c>
      <c r="F14" s="418" t="s">
        <v>711</v>
      </c>
      <c r="G14" s="418" t="s">
        <v>711</v>
      </c>
      <c r="H14" s="418" t="s">
        <v>711</v>
      </c>
      <c r="I14" s="418" t="s">
        <v>711</v>
      </c>
      <c r="J14" s="418" t="s">
        <v>711</v>
      </c>
      <c r="K14" s="418" t="s">
        <v>711</v>
      </c>
      <c r="L14" s="418" t="s">
        <v>711</v>
      </c>
      <c r="M14" s="418" t="s">
        <v>711</v>
      </c>
      <c r="N14" s="418" t="s">
        <v>711</v>
      </c>
      <c r="O14" s="418" t="s">
        <v>711</v>
      </c>
      <c r="P14" s="418" t="s">
        <v>711</v>
      </c>
      <c r="Q14" s="418" t="s">
        <v>711</v>
      </c>
      <c r="R14" s="418" t="s">
        <v>711</v>
      </c>
      <c r="S14" s="418" t="s">
        <v>711</v>
      </c>
      <c r="T14" s="418" t="s">
        <v>711</v>
      </c>
    </row>
    <row r="15" spans="1:20" ht="15" customHeight="1" x14ac:dyDescent="0.35">
      <c r="A15" s="298">
        <v>43830</v>
      </c>
      <c r="B15" s="278" t="s">
        <v>295</v>
      </c>
      <c r="C15" s="278" t="s">
        <v>873</v>
      </c>
      <c r="D15" s="278" t="s">
        <v>318</v>
      </c>
      <c r="E15" s="278" t="s">
        <v>832</v>
      </c>
      <c r="F15" s="418" t="s">
        <v>711</v>
      </c>
      <c r="G15" s="418" t="s">
        <v>711</v>
      </c>
      <c r="H15" s="418" t="s">
        <v>711</v>
      </c>
      <c r="I15" s="418" t="s">
        <v>711</v>
      </c>
      <c r="J15" s="418" t="s">
        <v>711</v>
      </c>
      <c r="K15" s="418" t="s">
        <v>711</v>
      </c>
      <c r="L15" s="418" t="s">
        <v>711</v>
      </c>
      <c r="M15" s="418" t="s">
        <v>711</v>
      </c>
      <c r="N15" s="418" t="s">
        <v>711</v>
      </c>
      <c r="O15" s="418" t="s">
        <v>711</v>
      </c>
      <c r="P15" s="418" t="s">
        <v>711</v>
      </c>
      <c r="Q15" s="418" t="s">
        <v>711</v>
      </c>
      <c r="R15" s="418" t="s">
        <v>711</v>
      </c>
      <c r="S15" s="418" t="s">
        <v>711</v>
      </c>
      <c r="T15" s="418" t="s">
        <v>711</v>
      </c>
    </row>
    <row r="16" spans="1:20" ht="15" customHeight="1" x14ac:dyDescent="0.35">
      <c r="A16" s="298">
        <v>43830</v>
      </c>
      <c r="B16" s="278" t="s">
        <v>295</v>
      </c>
      <c r="C16" s="278" t="s">
        <v>873</v>
      </c>
      <c r="D16" s="278" t="s">
        <v>319</v>
      </c>
      <c r="E16" s="278" t="s">
        <v>832</v>
      </c>
      <c r="F16" s="418" t="s">
        <v>711</v>
      </c>
      <c r="G16" s="418" t="s">
        <v>711</v>
      </c>
      <c r="H16" s="418" t="s">
        <v>711</v>
      </c>
      <c r="I16" s="418" t="s">
        <v>711</v>
      </c>
      <c r="J16" s="418" t="s">
        <v>711</v>
      </c>
      <c r="K16" s="418" t="s">
        <v>711</v>
      </c>
      <c r="L16" s="418" t="s">
        <v>711</v>
      </c>
      <c r="M16" s="418" t="s">
        <v>711</v>
      </c>
      <c r="N16" s="418" t="s">
        <v>711</v>
      </c>
      <c r="O16" s="418" t="s">
        <v>711</v>
      </c>
      <c r="P16" s="418" t="s">
        <v>711</v>
      </c>
      <c r="Q16" s="418" t="s">
        <v>711</v>
      </c>
      <c r="R16" s="418" t="s">
        <v>711</v>
      </c>
      <c r="S16" s="418" t="s">
        <v>711</v>
      </c>
      <c r="T16" s="418" t="s">
        <v>711</v>
      </c>
    </row>
    <row r="17" spans="1:20" ht="15" customHeight="1" x14ac:dyDescent="0.35">
      <c r="A17" s="298">
        <v>43830</v>
      </c>
      <c r="B17" s="278" t="s">
        <v>295</v>
      </c>
      <c r="C17" s="278" t="s">
        <v>873</v>
      </c>
      <c r="D17" s="278" t="s">
        <v>320</v>
      </c>
      <c r="E17" s="278" t="s">
        <v>832</v>
      </c>
      <c r="F17" s="418" t="s">
        <v>711</v>
      </c>
      <c r="G17" s="418" t="s">
        <v>711</v>
      </c>
      <c r="H17" s="418" t="s">
        <v>711</v>
      </c>
      <c r="I17" s="418" t="s">
        <v>711</v>
      </c>
      <c r="J17" s="418" t="s">
        <v>711</v>
      </c>
      <c r="K17" s="418" t="s">
        <v>711</v>
      </c>
      <c r="L17" s="418" t="s">
        <v>711</v>
      </c>
      <c r="M17" s="418" t="s">
        <v>711</v>
      </c>
      <c r="N17" s="418" t="s">
        <v>711</v>
      </c>
      <c r="O17" s="418" t="s">
        <v>711</v>
      </c>
      <c r="P17" s="418" t="s">
        <v>711</v>
      </c>
      <c r="Q17" s="418" t="s">
        <v>711</v>
      </c>
      <c r="R17" s="418" t="s">
        <v>711</v>
      </c>
      <c r="S17" s="418" t="s">
        <v>711</v>
      </c>
      <c r="T17" s="418" t="s">
        <v>711</v>
      </c>
    </row>
    <row r="18" spans="1:20" ht="15" customHeight="1" x14ac:dyDescent="0.35">
      <c r="A18" s="298">
        <v>43830</v>
      </c>
      <c r="B18" s="278" t="s">
        <v>295</v>
      </c>
      <c r="C18" s="278" t="s">
        <v>873</v>
      </c>
      <c r="D18" s="278" t="s">
        <v>321</v>
      </c>
      <c r="E18" s="278" t="s">
        <v>832</v>
      </c>
      <c r="F18" s="418" t="s">
        <v>711</v>
      </c>
      <c r="G18" s="418" t="s">
        <v>711</v>
      </c>
      <c r="H18" s="418" t="s">
        <v>711</v>
      </c>
      <c r="I18" s="418" t="s">
        <v>711</v>
      </c>
      <c r="J18" s="418" t="s">
        <v>711</v>
      </c>
      <c r="K18" s="418" t="s">
        <v>711</v>
      </c>
      <c r="L18" s="418" t="s">
        <v>711</v>
      </c>
      <c r="M18" s="418" t="s">
        <v>711</v>
      </c>
      <c r="N18" s="418" t="s">
        <v>711</v>
      </c>
      <c r="O18" s="418" t="s">
        <v>711</v>
      </c>
      <c r="P18" s="418" t="s">
        <v>711</v>
      </c>
      <c r="Q18" s="418" t="s">
        <v>711</v>
      </c>
      <c r="R18" s="418" t="s">
        <v>711</v>
      </c>
      <c r="S18" s="418" t="s">
        <v>711</v>
      </c>
      <c r="T18" s="418" t="s">
        <v>711</v>
      </c>
    </row>
    <row r="19" spans="1:20" ht="15" customHeight="1" x14ac:dyDescent="0.35">
      <c r="A19" s="298">
        <v>43830</v>
      </c>
      <c r="B19" s="278" t="s">
        <v>295</v>
      </c>
      <c r="C19" s="278" t="s">
        <v>873</v>
      </c>
      <c r="D19" s="278" t="s">
        <v>322</v>
      </c>
      <c r="E19" s="278" t="s">
        <v>832</v>
      </c>
      <c r="F19" s="418" t="s">
        <v>711</v>
      </c>
      <c r="G19" s="418" t="s">
        <v>711</v>
      </c>
      <c r="H19" s="418" t="s">
        <v>711</v>
      </c>
      <c r="I19" s="418" t="s">
        <v>711</v>
      </c>
      <c r="J19" s="418" t="s">
        <v>711</v>
      </c>
      <c r="K19" s="418" t="s">
        <v>711</v>
      </c>
      <c r="L19" s="418" t="s">
        <v>711</v>
      </c>
      <c r="M19" s="418" t="s">
        <v>711</v>
      </c>
      <c r="N19" s="418" t="s">
        <v>711</v>
      </c>
      <c r="O19" s="418" t="s">
        <v>711</v>
      </c>
      <c r="P19" s="418" t="s">
        <v>711</v>
      </c>
      <c r="Q19" s="418" t="s">
        <v>711</v>
      </c>
      <c r="R19" s="418" t="s">
        <v>711</v>
      </c>
      <c r="S19" s="418" t="s">
        <v>711</v>
      </c>
      <c r="T19" s="418" t="s">
        <v>711</v>
      </c>
    </row>
    <row r="20" spans="1:20" ht="15" customHeight="1" x14ac:dyDescent="0.35">
      <c r="A20" s="298">
        <v>43921</v>
      </c>
      <c r="B20" s="278" t="s">
        <v>295</v>
      </c>
      <c r="C20" s="278" t="s">
        <v>873</v>
      </c>
      <c r="D20" s="278" t="s">
        <v>317</v>
      </c>
      <c r="E20" s="278" t="s">
        <v>832</v>
      </c>
      <c r="F20" s="418" t="s">
        <v>711</v>
      </c>
      <c r="G20" s="418" t="s">
        <v>711</v>
      </c>
      <c r="H20" s="418" t="s">
        <v>711</v>
      </c>
      <c r="I20" s="418" t="s">
        <v>711</v>
      </c>
      <c r="J20" s="418" t="s">
        <v>711</v>
      </c>
      <c r="K20" s="418" t="s">
        <v>711</v>
      </c>
      <c r="L20" s="418" t="s">
        <v>711</v>
      </c>
      <c r="M20" s="418" t="s">
        <v>711</v>
      </c>
      <c r="N20" s="418" t="s">
        <v>711</v>
      </c>
      <c r="O20" s="418" t="s">
        <v>711</v>
      </c>
      <c r="P20" s="418" t="s">
        <v>711</v>
      </c>
      <c r="Q20" s="418" t="s">
        <v>711</v>
      </c>
      <c r="R20" s="418" t="s">
        <v>711</v>
      </c>
      <c r="S20" s="418" t="s">
        <v>711</v>
      </c>
      <c r="T20" s="418" t="s">
        <v>711</v>
      </c>
    </row>
    <row r="21" spans="1:20" ht="15" customHeight="1" x14ac:dyDescent="0.35">
      <c r="A21" s="298">
        <v>43921</v>
      </c>
      <c r="B21" s="278" t="s">
        <v>295</v>
      </c>
      <c r="C21" s="278" t="s">
        <v>873</v>
      </c>
      <c r="D21" s="278" t="s">
        <v>318</v>
      </c>
      <c r="E21" s="278" t="s">
        <v>832</v>
      </c>
      <c r="F21" s="418" t="s">
        <v>711</v>
      </c>
      <c r="G21" s="418" t="s">
        <v>711</v>
      </c>
      <c r="H21" s="418" t="s">
        <v>711</v>
      </c>
      <c r="I21" s="418" t="s">
        <v>711</v>
      </c>
      <c r="J21" s="418" t="s">
        <v>711</v>
      </c>
      <c r="K21" s="418" t="s">
        <v>711</v>
      </c>
      <c r="L21" s="418" t="s">
        <v>711</v>
      </c>
      <c r="M21" s="418" t="s">
        <v>711</v>
      </c>
      <c r="N21" s="418" t="s">
        <v>711</v>
      </c>
      <c r="O21" s="418" t="s">
        <v>711</v>
      </c>
      <c r="P21" s="418" t="s">
        <v>711</v>
      </c>
      <c r="Q21" s="418" t="s">
        <v>711</v>
      </c>
      <c r="R21" s="418" t="s">
        <v>711</v>
      </c>
      <c r="S21" s="418" t="s">
        <v>711</v>
      </c>
      <c r="T21" s="418" t="s">
        <v>711</v>
      </c>
    </row>
    <row r="22" spans="1:20" ht="15" customHeight="1" x14ac:dyDescent="0.35">
      <c r="A22" s="298">
        <v>43921</v>
      </c>
      <c r="B22" s="278" t="s">
        <v>295</v>
      </c>
      <c r="C22" s="278" t="s">
        <v>873</v>
      </c>
      <c r="D22" s="278" t="s">
        <v>319</v>
      </c>
      <c r="E22" s="278" t="s">
        <v>832</v>
      </c>
      <c r="F22" s="418" t="s">
        <v>711</v>
      </c>
      <c r="G22" s="418" t="s">
        <v>711</v>
      </c>
      <c r="H22" s="418" t="s">
        <v>711</v>
      </c>
      <c r="I22" s="418" t="s">
        <v>711</v>
      </c>
      <c r="J22" s="418" t="s">
        <v>711</v>
      </c>
      <c r="K22" s="418" t="s">
        <v>711</v>
      </c>
      <c r="L22" s="418" t="s">
        <v>711</v>
      </c>
      <c r="M22" s="418" t="s">
        <v>711</v>
      </c>
      <c r="N22" s="418" t="s">
        <v>711</v>
      </c>
      <c r="O22" s="418" t="s">
        <v>711</v>
      </c>
      <c r="P22" s="418" t="s">
        <v>711</v>
      </c>
      <c r="Q22" s="418" t="s">
        <v>711</v>
      </c>
      <c r="R22" s="418" t="s">
        <v>711</v>
      </c>
      <c r="S22" s="418" t="s">
        <v>711</v>
      </c>
      <c r="T22" s="418" t="s">
        <v>711</v>
      </c>
    </row>
    <row r="23" spans="1:20" ht="15" customHeight="1" x14ac:dyDescent="0.35">
      <c r="A23" s="298">
        <v>43921</v>
      </c>
      <c r="B23" s="278" t="s">
        <v>295</v>
      </c>
      <c r="C23" s="278" t="s">
        <v>873</v>
      </c>
      <c r="D23" s="278" t="s">
        <v>320</v>
      </c>
      <c r="E23" s="278" t="s">
        <v>832</v>
      </c>
      <c r="F23" s="418" t="s">
        <v>711</v>
      </c>
      <c r="G23" s="418" t="s">
        <v>711</v>
      </c>
      <c r="H23" s="418" t="s">
        <v>711</v>
      </c>
      <c r="I23" s="418" t="s">
        <v>711</v>
      </c>
      <c r="J23" s="418" t="s">
        <v>711</v>
      </c>
      <c r="K23" s="418" t="s">
        <v>711</v>
      </c>
      <c r="L23" s="418" t="s">
        <v>711</v>
      </c>
      <c r="M23" s="418" t="s">
        <v>711</v>
      </c>
      <c r="N23" s="418" t="s">
        <v>711</v>
      </c>
      <c r="O23" s="418" t="s">
        <v>711</v>
      </c>
      <c r="P23" s="418" t="s">
        <v>711</v>
      </c>
      <c r="Q23" s="418" t="s">
        <v>711</v>
      </c>
      <c r="R23" s="418" t="s">
        <v>711</v>
      </c>
      <c r="S23" s="418" t="s">
        <v>711</v>
      </c>
      <c r="T23" s="418" t="s">
        <v>711</v>
      </c>
    </row>
    <row r="24" spans="1:20" ht="15" customHeight="1" x14ac:dyDescent="0.35">
      <c r="A24" s="298">
        <v>43921</v>
      </c>
      <c r="B24" s="278" t="s">
        <v>295</v>
      </c>
      <c r="C24" s="278" t="s">
        <v>873</v>
      </c>
      <c r="D24" s="278" t="s">
        <v>321</v>
      </c>
      <c r="E24" s="278" t="s">
        <v>832</v>
      </c>
      <c r="F24" s="418" t="s">
        <v>711</v>
      </c>
      <c r="G24" s="418" t="s">
        <v>711</v>
      </c>
      <c r="H24" s="418" t="s">
        <v>711</v>
      </c>
      <c r="I24" s="418" t="s">
        <v>711</v>
      </c>
      <c r="J24" s="418" t="s">
        <v>711</v>
      </c>
      <c r="K24" s="418" t="s">
        <v>711</v>
      </c>
      <c r="L24" s="418" t="s">
        <v>711</v>
      </c>
      <c r="M24" s="418" t="s">
        <v>711</v>
      </c>
      <c r="N24" s="418" t="s">
        <v>711</v>
      </c>
      <c r="O24" s="418" t="s">
        <v>711</v>
      </c>
      <c r="P24" s="418" t="s">
        <v>711</v>
      </c>
      <c r="Q24" s="418" t="s">
        <v>711</v>
      </c>
      <c r="R24" s="418" t="s">
        <v>711</v>
      </c>
      <c r="S24" s="418" t="s">
        <v>711</v>
      </c>
      <c r="T24" s="418" t="s">
        <v>711</v>
      </c>
    </row>
    <row r="25" spans="1:20" ht="15" customHeight="1" x14ac:dyDescent="0.35">
      <c r="A25" s="298">
        <v>43921</v>
      </c>
      <c r="B25" s="278" t="s">
        <v>295</v>
      </c>
      <c r="C25" s="278" t="s">
        <v>873</v>
      </c>
      <c r="D25" s="278" t="s">
        <v>322</v>
      </c>
      <c r="E25" s="278" t="s">
        <v>832</v>
      </c>
      <c r="F25" s="418" t="s">
        <v>711</v>
      </c>
      <c r="G25" s="418" t="s">
        <v>711</v>
      </c>
      <c r="H25" s="418" t="s">
        <v>711</v>
      </c>
      <c r="I25" s="418" t="s">
        <v>711</v>
      </c>
      <c r="J25" s="418" t="s">
        <v>711</v>
      </c>
      <c r="K25" s="418" t="s">
        <v>711</v>
      </c>
      <c r="L25" s="418" t="s">
        <v>711</v>
      </c>
      <c r="M25" s="418" t="s">
        <v>711</v>
      </c>
      <c r="N25" s="418" t="s">
        <v>711</v>
      </c>
      <c r="O25" s="418" t="s">
        <v>711</v>
      </c>
      <c r="P25" s="418" t="s">
        <v>711</v>
      </c>
      <c r="Q25" s="418" t="s">
        <v>711</v>
      </c>
      <c r="R25" s="418" t="s">
        <v>711</v>
      </c>
      <c r="S25" s="418" t="s">
        <v>711</v>
      </c>
      <c r="T25" s="418" t="s">
        <v>711</v>
      </c>
    </row>
    <row r="26" spans="1:20" ht="15" customHeight="1" x14ac:dyDescent="0.35">
      <c r="A26" s="298">
        <v>44012</v>
      </c>
      <c r="B26" s="278" t="s">
        <v>295</v>
      </c>
      <c r="C26" s="278" t="s">
        <v>873</v>
      </c>
      <c r="D26" s="278" t="s">
        <v>317</v>
      </c>
      <c r="E26" s="278" t="s">
        <v>832</v>
      </c>
      <c r="F26" s="418" t="s">
        <v>711</v>
      </c>
      <c r="G26" s="418" t="s">
        <v>711</v>
      </c>
      <c r="H26" s="418" t="s">
        <v>711</v>
      </c>
      <c r="I26" s="418" t="s">
        <v>711</v>
      </c>
      <c r="J26" s="418" t="s">
        <v>711</v>
      </c>
      <c r="K26" s="418" t="s">
        <v>711</v>
      </c>
      <c r="L26" s="418" t="s">
        <v>711</v>
      </c>
      <c r="M26" s="418" t="s">
        <v>711</v>
      </c>
      <c r="N26" s="418" t="s">
        <v>711</v>
      </c>
      <c r="O26" s="418" t="s">
        <v>711</v>
      </c>
      <c r="P26" s="418" t="s">
        <v>711</v>
      </c>
      <c r="Q26" s="418" t="s">
        <v>711</v>
      </c>
      <c r="R26" s="418" t="s">
        <v>711</v>
      </c>
      <c r="S26" s="418" t="s">
        <v>711</v>
      </c>
      <c r="T26" s="418" t="s">
        <v>711</v>
      </c>
    </row>
    <row r="27" spans="1:20" ht="15" customHeight="1" x14ac:dyDescent="0.35">
      <c r="A27" s="298">
        <v>44012</v>
      </c>
      <c r="B27" s="278" t="s">
        <v>295</v>
      </c>
      <c r="C27" s="278" t="s">
        <v>873</v>
      </c>
      <c r="D27" s="278" t="s">
        <v>318</v>
      </c>
      <c r="E27" s="278" t="s">
        <v>832</v>
      </c>
      <c r="F27" s="418" t="s">
        <v>711</v>
      </c>
      <c r="G27" s="418" t="s">
        <v>711</v>
      </c>
      <c r="H27" s="418" t="s">
        <v>711</v>
      </c>
      <c r="I27" s="418" t="s">
        <v>711</v>
      </c>
      <c r="J27" s="418" t="s">
        <v>711</v>
      </c>
      <c r="K27" s="418" t="s">
        <v>711</v>
      </c>
      <c r="L27" s="418" t="s">
        <v>711</v>
      </c>
      <c r="M27" s="418" t="s">
        <v>711</v>
      </c>
      <c r="N27" s="418" t="s">
        <v>711</v>
      </c>
      <c r="O27" s="418" t="s">
        <v>711</v>
      </c>
      <c r="P27" s="418" t="s">
        <v>711</v>
      </c>
      <c r="Q27" s="418" t="s">
        <v>711</v>
      </c>
      <c r="R27" s="418" t="s">
        <v>711</v>
      </c>
      <c r="S27" s="418" t="s">
        <v>711</v>
      </c>
      <c r="T27" s="418" t="s">
        <v>711</v>
      </c>
    </row>
    <row r="28" spans="1:20" ht="15" customHeight="1" x14ac:dyDescent="0.35">
      <c r="A28" s="298">
        <v>44012</v>
      </c>
      <c r="B28" s="278" t="s">
        <v>295</v>
      </c>
      <c r="C28" s="278" t="s">
        <v>873</v>
      </c>
      <c r="D28" s="278" t="s">
        <v>319</v>
      </c>
      <c r="E28" s="278" t="s">
        <v>832</v>
      </c>
      <c r="F28" s="418" t="s">
        <v>711</v>
      </c>
      <c r="G28" s="418" t="s">
        <v>711</v>
      </c>
      <c r="H28" s="418" t="s">
        <v>711</v>
      </c>
      <c r="I28" s="418" t="s">
        <v>711</v>
      </c>
      <c r="J28" s="418" t="s">
        <v>711</v>
      </c>
      <c r="K28" s="418" t="s">
        <v>711</v>
      </c>
      <c r="L28" s="418" t="s">
        <v>711</v>
      </c>
      <c r="M28" s="418" t="s">
        <v>711</v>
      </c>
      <c r="N28" s="418" t="s">
        <v>711</v>
      </c>
      <c r="O28" s="418" t="s">
        <v>711</v>
      </c>
      <c r="P28" s="418" t="s">
        <v>711</v>
      </c>
      <c r="Q28" s="418" t="s">
        <v>711</v>
      </c>
      <c r="R28" s="418" t="s">
        <v>711</v>
      </c>
      <c r="S28" s="418" t="s">
        <v>711</v>
      </c>
      <c r="T28" s="418" t="s">
        <v>711</v>
      </c>
    </row>
    <row r="29" spans="1:20" ht="15" customHeight="1" x14ac:dyDescent="0.35">
      <c r="A29" s="298">
        <v>44012</v>
      </c>
      <c r="B29" s="278" t="s">
        <v>295</v>
      </c>
      <c r="C29" s="278" t="s">
        <v>873</v>
      </c>
      <c r="D29" s="278" t="s">
        <v>320</v>
      </c>
      <c r="E29" s="278" t="s">
        <v>832</v>
      </c>
      <c r="F29" s="418" t="s">
        <v>711</v>
      </c>
      <c r="G29" s="418" t="s">
        <v>711</v>
      </c>
      <c r="H29" s="418" t="s">
        <v>711</v>
      </c>
      <c r="I29" s="418" t="s">
        <v>711</v>
      </c>
      <c r="J29" s="418" t="s">
        <v>711</v>
      </c>
      <c r="K29" s="418" t="s">
        <v>711</v>
      </c>
      <c r="L29" s="418" t="s">
        <v>711</v>
      </c>
      <c r="M29" s="418" t="s">
        <v>711</v>
      </c>
      <c r="N29" s="418" t="s">
        <v>711</v>
      </c>
      <c r="O29" s="418" t="s">
        <v>711</v>
      </c>
      <c r="P29" s="418" t="s">
        <v>711</v>
      </c>
      <c r="Q29" s="418" t="s">
        <v>711</v>
      </c>
      <c r="R29" s="418" t="s">
        <v>711</v>
      </c>
      <c r="S29" s="418" t="s">
        <v>711</v>
      </c>
      <c r="T29" s="418" t="s">
        <v>711</v>
      </c>
    </row>
    <row r="30" spans="1:20" ht="15" customHeight="1" x14ac:dyDescent="0.35">
      <c r="A30" s="298">
        <v>44012</v>
      </c>
      <c r="B30" s="278" t="s">
        <v>295</v>
      </c>
      <c r="C30" s="278" t="s">
        <v>873</v>
      </c>
      <c r="D30" s="278" t="s">
        <v>321</v>
      </c>
      <c r="E30" s="278" t="s">
        <v>832</v>
      </c>
      <c r="F30" s="418" t="s">
        <v>711</v>
      </c>
      <c r="G30" s="418" t="s">
        <v>711</v>
      </c>
      <c r="H30" s="418" t="s">
        <v>711</v>
      </c>
      <c r="I30" s="418" t="s">
        <v>711</v>
      </c>
      <c r="J30" s="418" t="s">
        <v>711</v>
      </c>
      <c r="K30" s="418" t="s">
        <v>711</v>
      </c>
      <c r="L30" s="418" t="s">
        <v>711</v>
      </c>
      <c r="M30" s="418" t="s">
        <v>711</v>
      </c>
      <c r="N30" s="418" t="s">
        <v>711</v>
      </c>
      <c r="O30" s="418" t="s">
        <v>711</v>
      </c>
      <c r="P30" s="418" t="s">
        <v>711</v>
      </c>
      <c r="Q30" s="418" t="s">
        <v>711</v>
      </c>
      <c r="R30" s="418" t="s">
        <v>711</v>
      </c>
      <c r="S30" s="418" t="s">
        <v>711</v>
      </c>
      <c r="T30" s="418" t="s">
        <v>711</v>
      </c>
    </row>
    <row r="31" spans="1:20" ht="15" customHeight="1" x14ac:dyDescent="0.35">
      <c r="A31" s="298">
        <v>44012</v>
      </c>
      <c r="B31" s="278" t="s">
        <v>295</v>
      </c>
      <c r="C31" s="278" t="s">
        <v>873</v>
      </c>
      <c r="D31" s="278" t="s">
        <v>322</v>
      </c>
      <c r="E31" s="278" t="s">
        <v>832</v>
      </c>
      <c r="F31" s="418" t="s">
        <v>711</v>
      </c>
      <c r="G31" s="418" t="s">
        <v>711</v>
      </c>
      <c r="H31" s="418" t="s">
        <v>711</v>
      </c>
      <c r="I31" s="418" t="s">
        <v>711</v>
      </c>
      <c r="J31" s="418" t="s">
        <v>711</v>
      </c>
      <c r="K31" s="418" t="s">
        <v>711</v>
      </c>
      <c r="L31" s="418" t="s">
        <v>711</v>
      </c>
      <c r="M31" s="418" t="s">
        <v>711</v>
      </c>
      <c r="N31" s="418" t="s">
        <v>711</v>
      </c>
      <c r="O31" s="418" t="s">
        <v>711</v>
      </c>
      <c r="P31" s="418" t="s">
        <v>711</v>
      </c>
      <c r="Q31" s="418" t="s">
        <v>711</v>
      </c>
      <c r="R31" s="418" t="s">
        <v>711</v>
      </c>
      <c r="S31" s="418" t="s">
        <v>711</v>
      </c>
      <c r="T31" s="418" t="s">
        <v>711</v>
      </c>
    </row>
    <row r="32" spans="1:20" ht="15" customHeight="1" x14ac:dyDescent="0.35">
      <c r="A32" s="298">
        <v>44104</v>
      </c>
      <c r="B32" s="278" t="s">
        <v>295</v>
      </c>
      <c r="C32" s="278" t="s">
        <v>873</v>
      </c>
      <c r="D32" s="278" t="s">
        <v>317</v>
      </c>
      <c r="E32" s="278" t="s">
        <v>832</v>
      </c>
      <c r="F32" s="418" t="s">
        <v>711</v>
      </c>
      <c r="G32" s="418" t="s">
        <v>711</v>
      </c>
      <c r="H32" s="418" t="s">
        <v>711</v>
      </c>
      <c r="I32" s="418" t="s">
        <v>711</v>
      </c>
      <c r="J32" s="418" t="s">
        <v>711</v>
      </c>
      <c r="K32" s="418" t="s">
        <v>711</v>
      </c>
      <c r="L32" s="418" t="s">
        <v>711</v>
      </c>
      <c r="M32" s="418" t="s">
        <v>711</v>
      </c>
      <c r="N32" s="418" t="s">
        <v>711</v>
      </c>
      <c r="O32" s="418" t="s">
        <v>711</v>
      </c>
      <c r="P32" s="418" t="s">
        <v>711</v>
      </c>
      <c r="Q32" s="418" t="s">
        <v>711</v>
      </c>
      <c r="R32" s="418" t="s">
        <v>711</v>
      </c>
      <c r="S32" s="418" t="s">
        <v>711</v>
      </c>
      <c r="T32" s="418" t="s">
        <v>711</v>
      </c>
    </row>
    <row r="33" spans="1:20" ht="15" customHeight="1" x14ac:dyDescent="0.35">
      <c r="A33" s="298">
        <v>44104</v>
      </c>
      <c r="B33" s="278" t="s">
        <v>295</v>
      </c>
      <c r="C33" s="278" t="s">
        <v>873</v>
      </c>
      <c r="D33" s="278" t="s">
        <v>318</v>
      </c>
      <c r="E33" s="278" t="s">
        <v>832</v>
      </c>
      <c r="F33" s="418" t="s">
        <v>711</v>
      </c>
      <c r="G33" s="418" t="s">
        <v>711</v>
      </c>
      <c r="H33" s="418" t="s">
        <v>711</v>
      </c>
      <c r="I33" s="418" t="s">
        <v>711</v>
      </c>
      <c r="J33" s="418" t="s">
        <v>711</v>
      </c>
      <c r="K33" s="418" t="s">
        <v>711</v>
      </c>
      <c r="L33" s="418" t="s">
        <v>711</v>
      </c>
      <c r="M33" s="418" t="s">
        <v>711</v>
      </c>
      <c r="N33" s="418" t="s">
        <v>711</v>
      </c>
      <c r="O33" s="418" t="s">
        <v>711</v>
      </c>
      <c r="P33" s="418" t="s">
        <v>711</v>
      </c>
      <c r="Q33" s="418" t="s">
        <v>711</v>
      </c>
      <c r="R33" s="418" t="s">
        <v>711</v>
      </c>
      <c r="S33" s="418" t="s">
        <v>711</v>
      </c>
      <c r="T33" s="418" t="s">
        <v>711</v>
      </c>
    </row>
    <row r="34" spans="1:20" ht="15" customHeight="1" x14ac:dyDescent="0.35">
      <c r="A34" s="298">
        <v>44104</v>
      </c>
      <c r="B34" s="278" t="s">
        <v>295</v>
      </c>
      <c r="C34" s="278" t="s">
        <v>873</v>
      </c>
      <c r="D34" s="278" t="s">
        <v>319</v>
      </c>
      <c r="E34" s="278" t="s">
        <v>832</v>
      </c>
      <c r="F34" s="418" t="s">
        <v>711</v>
      </c>
      <c r="G34" s="418" t="s">
        <v>711</v>
      </c>
      <c r="H34" s="418" t="s">
        <v>711</v>
      </c>
      <c r="I34" s="418" t="s">
        <v>711</v>
      </c>
      <c r="J34" s="418" t="s">
        <v>711</v>
      </c>
      <c r="K34" s="418" t="s">
        <v>711</v>
      </c>
      <c r="L34" s="418" t="s">
        <v>711</v>
      </c>
      <c r="M34" s="418" t="s">
        <v>711</v>
      </c>
      <c r="N34" s="418" t="s">
        <v>711</v>
      </c>
      <c r="O34" s="418" t="s">
        <v>711</v>
      </c>
      <c r="P34" s="418" t="s">
        <v>711</v>
      </c>
      <c r="Q34" s="418" t="s">
        <v>711</v>
      </c>
      <c r="R34" s="418" t="s">
        <v>711</v>
      </c>
      <c r="S34" s="418" t="s">
        <v>711</v>
      </c>
      <c r="T34" s="418" t="s">
        <v>711</v>
      </c>
    </row>
    <row r="35" spans="1:20" ht="15" customHeight="1" x14ac:dyDescent="0.35">
      <c r="A35" s="298">
        <v>44104</v>
      </c>
      <c r="B35" s="278" t="s">
        <v>295</v>
      </c>
      <c r="C35" s="278" t="s">
        <v>873</v>
      </c>
      <c r="D35" s="278" t="s">
        <v>320</v>
      </c>
      <c r="E35" s="278" t="s">
        <v>832</v>
      </c>
      <c r="F35" s="418" t="s">
        <v>711</v>
      </c>
      <c r="G35" s="418" t="s">
        <v>711</v>
      </c>
      <c r="H35" s="418" t="s">
        <v>711</v>
      </c>
      <c r="I35" s="418" t="s">
        <v>711</v>
      </c>
      <c r="J35" s="418" t="s">
        <v>711</v>
      </c>
      <c r="K35" s="418" t="s">
        <v>711</v>
      </c>
      <c r="L35" s="418" t="s">
        <v>711</v>
      </c>
      <c r="M35" s="418" t="s">
        <v>711</v>
      </c>
      <c r="N35" s="418" t="s">
        <v>711</v>
      </c>
      <c r="O35" s="418" t="s">
        <v>711</v>
      </c>
      <c r="P35" s="418" t="s">
        <v>711</v>
      </c>
      <c r="Q35" s="418" t="s">
        <v>711</v>
      </c>
      <c r="R35" s="418" t="s">
        <v>711</v>
      </c>
      <c r="S35" s="418" t="s">
        <v>711</v>
      </c>
      <c r="T35" s="418" t="s">
        <v>711</v>
      </c>
    </row>
    <row r="36" spans="1:20" ht="15" customHeight="1" x14ac:dyDescent="0.35">
      <c r="A36" s="298">
        <v>44104</v>
      </c>
      <c r="B36" s="278" t="s">
        <v>295</v>
      </c>
      <c r="C36" s="278" t="s">
        <v>873</v>
      </c>
      <c r="D36" s="278" t="s">
        <v>321</v>
      </c>
      <c r="E36" s="278" t="s">
        <v>832</v>
      </c>
      <c r="F36" s="418" t="s">
        <v>711</v>
      </c>
      <c r="G36" s="418" t="s">
        <v>711</v>
      </c>
      <c r="H36" s="418" t="s">
        <v>711</v>
      </c>
      <c r="I36" s="418" t="s">
        <v>711</v>
      </c>
      <c r="J36" s="418" t="s">
        <v>711</v>
      </c>
      <c r="K36" s="418" t="s">
        <v>711</v>
      </c>
      <c r="L36" s="418" t="s">
        <v>711</v>
      </c>
      <c r="M36" s="418" t="s">
        <v>711</v>
      </c>
      <c r="N36" s="418" t="s">
        <v>711</v>
      </c>
      <c r="O36" s="418" t="s">
        <v>711</v>
      </c>
      <c r="P36" s="418" t="s">
        <v>711</v>
      </c>
      <c r="Q36" s="418" t="s">
        <v>711</v>
      </c>
      <c r="R36" s="418" t="s">
        <v>711</v>
      </c>
      <c r="S36" s="418" t="s">
        <v>711</v>
      </c>
      <c r="T36" s="418" t="s">
        <v>711</v>
      </c>
    </row>
    <row r="37" spans="1:20" ht="15" customHeight="1" x14ac:dyDescent="0.35">
      <c r="A37" s="298">
        <v>44104</v>
      </c>
      <c r="B37" s="278" t="s">
        <v>295</v>
      </c>
      <c r="C37" s="278" t="s">
        <v>873</v>
      </c>
      <c r="D37" s="278" t="s">
        <v>322</v>
      </c>
      <c r="E37" s="278" t="s">
        <v>832</v>
      </c>
      <c r="F37" s="418" t="s">
        <v>711</v>
      </c>
      <c r="G37" s="418" t="s">
        <v>711</v>
      </c>
      <c r="H37" s="418" t="s">
        <v>711</v>
      </c>
      <c r="I37" s="418" t="s">
        <v>711</v>
      </c>
      <c r="J37" s="418" t="s">
        <v>711</v>
      </c>
      <c r="K37" s="418" t="s">
        <v>711</v>
      </c>
      <c r="L37" s="418" t="s">
        <v>711</v>
      </c>
      <c r="M37" s="418" t="s">
        <v>711</v>
      </c>
      <c r="N37" s="418" t="s">
        <v>711</v>
      </c>
      <c r="O37" s="418" t="s">
        <v>711</v>
      </c>
      <c r="P37" s="418" t="s">
        <v>711</v>
      </c>
      <c r="Q37" s="418" t="s">
        <v>711</v>
      </c>
      <c r="R37" s="418" t="s">
        <v>711</v>
      </c>
      <c r="S37" s="418" t="s">
        <v>711</v>
      </c>
      <c r="T37" s="418" t="s">
        <v>711</v>
      </c>
    </row>
    <row r="38" spans="1:20" ht="15" customHeight="1" x14ac:dyDescent="0.35">
      <c r="A38" s="298">
        <v>44196</v>
      </c>
      <c r="B38" s="278" t="s">
        <v>295</v>
      </c>
      <c r="C38" s="278" t="s">
        <v>873</v>
      </c>
      <c r="D38" s="278" t="s">
        <v>317</v>
      </c>
      <c r="E38" s="278" t="s">
        <v>832</v>
      </c>
      <c r="F38" s="418" t="s">
        <v>711</v>
      </c>
      <c r="G38" s="418" t="s">
        <v>711</v>
      </c>
      <c r="H38" s="418" t="s">
        <v>711</v>
      </c>
      <c r="I38" s="418" t="s">
        <v>711</v>
      </c>
      <c r="J38" s="418" t="s">
        <v>711</v>
      </c>
      <c r="K38" s="418" t="s">
        <v>711</v>
      </c>
      <c r="L38" s="418" t="s">
        <v>711</v>
      </c>
      <c r="M38" s="418" t="s">
        <v>711</v>
      </c>
      <c r="N38" s="418" t="s">
        <v>711</v>
      </c>
      <c r="O38" s="418" t="s">
        <v>711</v>
      </c>
      <c r="P38" s="418" t="s">
        <v>711</v>
      </c>
      <c r="Q38" s="418" t="s">
        <v>711</v>
      </c>
      <c r="R38" s="418" t="s">
        <v>711</v>
      </c>
      <c r="S38" s="418" t="s">
        <v>711</v>
      </c>
      <c r="T38" s="418" t="s">
        <v>711</v>
      </c>
    </row>
    <row r="39" spans="1:20" ht="15" customHeight="1" x14ac:dyDescent="0.35">
      <c r="A39" s="298">
        <v>44196</v>
      </c>
      <c r="B39" s="278" t="s">
        <v>295</v>
      </c>
      <c r="C39" s="278" t="s">
        <v>873</v>
      </c>
      <c r="D39" s="278" t="s">
        <v>318</v>
      </c>
      <c r="E39" s="278" t="s">
        <v>832</v>
      </c>
      <c r="F39" s="418" t="s">
        <v>711</v>
      </c>
      <c r="G39" s="418" t="s">
        <v>711</v>
      </c>
      <c r="H39" s="418" t="s">
        <v>711</v>
      </c>
      <c r="I39" s="418" t="s">
        <v>711</v>
      </c>
      <c r="J39" s="418" t="s">
        <v>711</v>
      </c>
      <c r="K39" s="418" t="s">
        <v>711</v>
      </c>
      <c r="L39" s="418" t="s">
        <v>711</v>
      </c>
      <c r="M39" s="418" t="s">
        <v>711</v>
      </c>
      <c r="N39" s="418" t="s">
        <v>711</v>
      </c>
      <c r="O39" s="418" t="s">
        <v>711</v>
      </c>
      <c r="P39" s="418" t="s">
        <v>711</v>
      </c>
      <c r="Q39" s="418" t="s">
        <v>711</v>
      </c>
      <c r="R39" s="418" t="s">
        <v>711</v>
      </c>
      <c r="S39" s="418" t="s">
        <v>711</v>
      </c>
      <c r="T39" s="418" t="s">
        <v>711</v>
      </c>
    </row>
    <row r="40" spans="1:20" ht="15" customHeight="1" x14ac:dyDescent="0.35">
      <c r="A40" s="298">
        <v>44196</v>
      </c>
      <c r="B40" s="278" t="s">
        <v>295</v>
      </c>
      <c r="C40" s="278" t="s">
        <v>873</v>
      </c>
      <c r="D40" s="278" t="s">
        <v>319</v>
      </c>
      <c r="E40" s="278" t="s">
        <v>832</v>
      </c>
      <c r="F40" s="418" t="s">
        <v>711</v>
      </c>
      <c r="G40" s="418" t="s">
        <v>711</v>
      </c>
      <c r="H40" s="418" t="s">
        <v>711</v>
      </c>
      <c r="I40" s="418" t="s">
        <v>711</v>
      </c>
      <c r="J40" s="418" t="s">
        <v>711</v>
      </c>
      <c r="K40" s="418" t="s">
        <v>711</v>
      </c>
      <c r="L40" s="418" t="s">
        <v>711</v>
      </c>
      <c r="M40" s="418" t="s">
        <v>711</v>
      </c>
      <c r="N40" s="418" t="s">
        <v>711</v>
      </c>
      <c r="O40" s="418" t="s">
        <v>711</v>
      </c>
      <c r="P40" s="418" t="s">
        <v>711</v>
      </c>
      <c r="Q40" s="418" t="s">
        <v>711</v>
      </c>
      <c r="R40" s="418" t="s">
        <v>711</v>
      </c>
      <c r="S40" s="418" t="s">
        <v>711</v>
      </c>
      <c r="T40" s="418" t="s">
        <v>711</v>
      </c>
    </row>
    <row r="41" spans="1:20" ht="15" customHeight="1" x14ac:dyDescent="0.35">
      <c r="A41" s="298">
        <v>44196</v>
      </c>
      <c r="B41" s="278" t="s">
        <v>295</v>
      </c>
      <c r="C41" s="278" t="s">
        <v>873</v>
      </c>
      <c r="D41" s="278" t="s">
        <v>320</v>
      </c>
      <c r="E41" s="278" t="s">
        <v>832</v>
      </c>
      <c r="F41" s="418" t="s">
        <v>711</v>
      </c>
      <c r="G41" s="418" t="s">
        <v>711</v>
      </c>
      <c r="H41" s="418" t="s">
        <v>711</v>
      </c>
      <c r="I41" s="418" t="s">
        <v>711</v>
      </c>
      <c r="J41" s="418" t="s">
        <v>711</v>
      </c>
      <c r="K41" s="418" t="s">
        <v>711</v>
      </c>
      <c r="L41" s="418" t="s">
        <v>711</v>
      </c>
      <c r="M41" s="418" t="s">
        <v>711</v>
      </c>
      <c r="N41" s="418" t="s">
        <v>711</v>
      </c>
      <c r="O41" s="418" t="s">
        <v>711</v>
      </c>
      <c r="P41" s="418" t="s">
        <v>711</v>
      </c>
      <c r="Q41" s="418" t="s">
        <v>711</v>
      </c>
      <c r="R41" s="418" t="s">
        <v>711</v>
      </c>
      <c r="S41" s="418" t="s">
        <v>711</v>
      </c>
      <c r="T41" s="418" t="s">
        <v>711</v>
      </c>
    </row>
    <row r="42" spans="1:20" ht="15" customHeight="1" x14ac:dyDescent="0.35">
      <c r="A42" s="298">
        <v>44196</v>
      </c>
      <c r="B42" s="278" t="s">
        <v>295</v>
      </c>
      <c r="C42" s="278" t="s">
        <v>873</v>
      </c>
      <c r="D42" s="278" t="s">
        <v>321</v>
      </c>
      <c r="E42" s="278" t="s">
        <v>832</v>
      </c>
      <c r="F42" s="418" t="s">
        <v>711</v>
      </c>
      <c r="G42" s="418" t="s">
        <v>711</v>
      </c>
      <c r="H42" s="418" t="s">
        <v>711</v>
      </c>
      <c r="I42" s="418" t="s">
        <v>711</v>
      </c>
      <c r="J42" s="418" t="s">
        <v>711</v>
      </c>
      <c r="K42" s="418" t="s">
        <v>711</v>
      </c>
      <c r="L42" s="418" t="s">
        <v>711</v>
      </c>
      <c r="M42" s="418" t="s">
        <v>711</v>
      </c>
      <c r="N42" s="418" t="s">
        <v>711</v>
      </c>
      <c r="O42" s="418" t="s">
        <v>711</v>
      </c>
      <c r="P42" s="418" t="s">
        <v>711</v>
      </c>
      <c r="Q42" s="418" t="s">
        <v>711</v>
      </c>
      <c r="R42" s="418" t="s">
        <v>711</v>
      </c>
      <c r="S42" s="418" t="s">
        <v>711</v>
      </c>
      <c r="T42" s="418" t="s">
        <v>711</v>
      </c>
    </row>
    <row r="43" spans="1:20" ht="15" customHeight="1" x14ac:dyDescent="0.35">
      <c r="A43" s="298">
        <v>44196</v>
      </c>
      <c r="B43" s="278" t="s">
        <v>295</v>
      </c>
      <c r="C43" s="278" t="s">
        <v>873</v>
      </c>
      <c r="D43" s="278" t="s">
        <v>322</v>
      </c>
      <c r="E43" s="278" t="s">
        <v>832</v>
      </c>
      <c r="F43" s="418" t="s">
        <v>711</v>
      </c>
      <c r="G43" s="418" t="s">
        <v>711</v>
      </c>
      <c r="H43" s="418" t="s">
        <v>711</v>
      </c>
      <c r="I43" s="418" t="s">
        <v>711</v>
      </c>
      <c r="J43" s="418" t="s">
        <v>711</v>
      </c>
      <c r="K43" s="418" t="s">
        <v>711</v>
      </c>
      <c r="L43" s="418" t="s">
        <v>711</v>
      </c>
      <c r="M43" s="418" t="s">
        <v>711</v>
      </c>
      <c r="N43" s="418" t="s">
        <v>711</v>
      </c>
      <c r="O43" s="418" t="s">
        <v>711</v>
      </c>
      <c r="P43" s="418" t="s">
        <v>711</v>
      </c>
      <c r="Q43" s="418" t="s">
        <v>711</v>
      </c>
      <c r="R43" s="418" t="s">
        <v>711</v>
      </c>
      <c r="S43" s="418" t="s">
        <v>711</v>
      </c>
      <c r="T43" s="418" t="s">
        <v>711</v>
      </c>
    </row>
    <row r="44" spans="1:20" ht="15" customHeight="1" x14ac:dyDescent="0.35">
      <c r="A44" s="298">
        <v>44286</v>
      </c>
      <c r="B44" s="278" t="s">
        <v>295</v>
      </c>
      <c r="C44" s="278" t="s">
        <v>873</v>
      </c>
      <c r="D44" s="278" t="s">
        <v>317</v>
      </c>
      <c r="E44" s="278" t="s">
        <v>832</v>
      </c>
      <c r="F44" s="418" t="s">
        <v>711</v>
      </c>
      <c r="G44" s="418" t="s">
        <v>711</v>
      </c>
      <c r="H44" s="418" t="s">
        <v>711</v>
      </c>
      <c r="I44" s="418" t="s">
        <v>711</v>
      </c>
      <c r="J44" s="418" t="s">
        <v>711</v>
      </c>
      <c r="K44" s="418" t="s">
        <v>711</v>
      </c>
      <c r="L44" s="418" t="s">
        <v>711</v>
      </c>
      <c r="M44" s="418" t="s">
        <v>711</v>
      </c>
      <c r="N44" s="418" t="s">
        <v>711</v>
      </c>
      <c r="O44" s="418" t="s">
        <v>711</v>
      </c>
      <c r="P44" s="418" t="s">
        <v>711</v>
      </c>
      <c r="Q44" s="418" t="s">
        <v>711</v>
      </c>
      <c r="R44" s="418" t="s">
        <v>711</v>
      </c>
      <c r="S44" s="418" t="s">
        <v>711</v>
      </c>
      <c r="T44" s="418" t="s">
        <v>711</v>
      </c>
    </row>
    <row r="45" spans="1:20" ht="15" customHeight="1" x14ac:dyDescent="0.35">
      <c r="A45" s="298">
        <v>44286</v>
      </c>
      <c r="B45" s="278" t="s">
        <v>295</v>
      </c>
      <c r="C45" s="278" t="s">
        <v>873</v>
      </c>
      <c r="D45" s="278" t="s">
        <v>318</v>
      </c>
      <c r="E45" s="278" t="s">
        <v>832</v>
      </c>
      <c r="F45" s="418" t="s">
        <v>711</v>
      </c>
      <c r="G45" s="418" t="s">
        <v>711</v>
      </c>
      <c r="H45" s="418" t="s">
        <v>711</v>
      </c>
      <c r="I45" s="418" t="s">
        <v>711</v>
      </c>
      <c r="J45" s="418" t="s">
        <v>711</v>
      </c>
      <c r="K45" s="418" t="s">
        <v>711</v>
      </c>
      <c r="L45" s="418" t="s">
        <v>711</v>
      </c>
      <c r="M45" s="418" t="s">
        <v>711</v>
      </c>
      <c r="N45" s="418" t="s">
        <v>711</v>
      </c>
      <c r="O45" s="418" t="s">
        <v>711</v>
      </c>
      <c r="P45" s="418" t="s">
        <v>711</v>
      </c>
      <c r="Q45" s="418" t="s">
        <v>711</v>
      </c>
      <c r="R45" s="418" t="s">
        <v>711</v>
      </c>
      <c r="S45" s="418" t="s">
        <v>711</v>
      </c>
      <c r="T45" s="418" t="s">
        <v>711</v>
      </c>
    </row>
    <row r="46" spans="1:20" ht="15" customHeight="1" x14ac:dyDescent="0.35">
      <c r="A46" s="298">
        <v>44286</v>
      </c>
      <c r="B46" s="278" t="s">
        <v>295</v>
      </c>
      <c r="C46" s="278" t="s">
        <v>873</v>
      </c>
      <c r="D46" s="278" t="s">
        <v>319</v>
      </c>
      <c r="E46" s="278" t="s">
        <v>832</v>
      </c>
      <c r="F46" s="418" t="s">
        <v>711</v>
      </c>
      <c r="G46" s="418" t="s">
        <v>711</v>
      </c>
      <c r="H46" s="418" t="s">
        <v>711</v>
      </c>
      <c r="I46" s="418" t="s">
        <v>711</v>
      </c>
      <c r="J46" s="418" t="s">
        <v>711</v>
      </c>
      <c r="K46" s="418" t="s">
        <v>711</v>
      </c>
      <c r="L46" s="418" t="s">
        <v>711</v>
      </c>
      <c r="M46" s="418" t="s">
        <v>711</v>
      </c>
      <c r="N46" s="418" t="s">
        <v>711</v>
      </c>
      <c r="O46" s="418" t="s">
        <v>711</v>
      </c>
      <c r="P46" s="418" t="s">
        <v>711</v>
      </c>
      <c r="Q46" s="418" t="s">
        <v>711</v>
      </c>
      <c r="R46" s="418" t="s">
        <v>711</v>
      </c>
      <c r="S46" s="418" t="s">
        <v>711</v>
      </c>
      <c r="T46" s="418" t="s">
        <v>711</v>
      </c>
    </row>
    <row r="47" spans="1:20" ht="15" customHeight="1" x14ac:dyDescent="0.35">
      <c r="A47" s="298">
        <v>44286</v>
      </c>
      <c r="B47" s="278" t="s">
        <v>295</v>
      </c>
      <c r="C47" s="278" t="s">
        <v>873</v>
      </c>
      <c r="D47" s="278" t="s">
        <v>320</v>
      </c>
      <c r="E47" s="278" t="s">
        <v>832</v>
      </c>
      <c r="F47" s="418" t="s">
        <v>711</v>
      </c>
      <c r="G47" s="418" t="s">
        <v>711</v>
      </c>
      <c r="H47" s="418" t="s">
        <v>711</v>
      </c>
      <c r="I47" s="418" t="s">
        <v>711</v>
      </c>
      <c r="J47" s="418" t="s">
        <v>711</v>
      </c>
      <c r="K47" s="418" t="s">
        <v>711</v>
      </c>
      <c r="L47" s="418" t="s">
        <v>711</v>
      </c>
      <c r="M47" s="418" t="s">
        <v>711</v>
      </c>
      <c r="N47" s="418" t="s">
        <v>711</v>
      </c>
      <c r="O47" s="418" t="s">
        <v>711</v>
      </c>
      <c r="P47" s="418" t="s">
        <v>711</v>
      </c>
      <c r="Q47" s="418" t="s">
        <v>711</v>
      </c>
      <c r="R47" s="418" t="s">
        <v>711</v>
      </c>
      <c r="S47" s="418" t="s">
        <v>711</v>
      </c>
      <c r="T47" s="418" t="s">
        <v>711</v>
      </c>
    </row>
    <row r="48" spans="1:20" ht="15" customHeight="1" x14ac:dyDescent="0.35">
      <c r="A48" s="298">
        <v>44286</v>
      </c>
      <c r="B48" s="278" t="s">
        <v>295</v>
      </c>
      <c r="C48" s="278" t="s">
        <v>873</v>
      </c>
      <c r="D48" s="278" t="s">
        <v>321</v>
      </c>
      <c r="E48" s="278" t="s">
        <v>832</v>
      </c>
      <c r="F48" s="418" t="s">
        <v>711</v>
      </c>
      <c r="G48" s="418" t="s">
        <v>711</v>
      </c>
      <c r="H48" s="418" t="s">
        <v>711</v>
      </c>
      <c r="I48" s="418" t="s">
        <v>711</v>
      </c>
      <c r="J48" s="418" t="s">
        <v>711</v>
      </c>
      <c r="K48" s="418" t="s">
        <v>711</v>
      </c>
      <c r="L48" s="418" t="s">
        <v>711</v>
      </c>
      <c r="M48" s="418" t="s">
        <v>711</v>
      </c>
      <c r="N48" s="418" t="s">
        <v>711</v>
      </c>
      <c r="O48" s="418" t="s">
        <v>711</v>
      </c>
      <c r="P48" s="418" t="s">
        <v>711</v>
      </c>
      <c r="Q48" s="418" t="s">
        <v>711</v>
      </c>
      <c r="R48" s="418" t="s">
        <v>711</v>
      </c>
      <c r="S48" s="418" t="s">
        <v>711</v>
      </c>
      <c r="T48" s="418" t="s">
        <v>711</v>
      </c>
    </row>
    <row r="49" spans="1:20" ht="15" customHeight="1" x14ac:dyDescent="0.35">
      <c r="A49" s="298">
        <v>44286</v>
      </c>
      <c r="B49" s="278" t="s">
        <v>295</v>
      </c>
      <c r="C49" s="278" t="s">
        <v>873</v>
      </c>
      <c r="D49" s="278" t="s">
        <v>322</v>
      </c>
      <c r="E49" s="278" t="s">
        <v>832</v>
      </c>
      <c r="F49" s="418" t="s">
        <v>711</v>
      </c>
      <c r="G49" s="418" t="s">
        <v>711</v>
      </c>
      <c r="H49" s="418" t="s">
        <v>711</v>
      </c>
      <c r="I49" s="418" t="s">
        <v>711</v>
      </c>
      <c r="J49" s="418" t="s">
        <v>711</v>
      </c>
      <c r="K49" s="418" t="s">
        <v>711</v>
      </c>
      <c r="L49" s="418" t="s">
        <v>711</v>
      </c>
      <c r="M49" s="418" t="s">
        <v>711</v>
      </c>
      <c r="N49" s="418" t="s">
        <v>711</v>
      </c>
      <c r="O49" s="418" t="s">
        <v>711</v>
      </c>
      <c r="P49" s="418" t="s">
        <v>711</v>
      </c>
      <c r="Q49" s="418" t="s">
        <v>711</v>
      </c>
      <c r="R49" s="418" t="s">
        <v>711</v>
      </c>
      <c r="S49" s="418" t="s">
        <v>711</v>
      </c>
      <c r="T49" s="418" t="s">
        <v>711</v>
      </c>
    </row>
    <row r="50" spans="1:20" ht="15" customHeight="1" x14ac:dyDescent="0.35">
      <c r="A50" s="298">
        <v>44377</v>
      </c>
      <c r="B50" s="278" t="s">
        <v>295</v>
      </c>
      <c r="C50" s="278" t="s">
        <v>873</v>
      </c>
      <c r="D50" s="278" t="s">
        <v>317</v>
      </c>
      <c r="E50" s="278" t="s">
        <v>832</v>
      </c>
      <c r="F50" s="418" t="s">
        <v>711</v>
      </c>
      <c r="G50" s="418" t="s">
        <v>711</v>
      </c>
      <c r="H50" s="418" t="s">
        <v>711</v>
      </c>
      <c r="I50" s="418" t="s">
        <v>711</v>
      </c>
      <c r="J50" s="418" t="s">
        <v>711</v>
      </c>
      <c r="K50" s="418" t="s">
        <v>711</v>
      </c>
      <c r="L50" s="418" t="s">
        <v>711</v>
      </c>
      <c r="M50" s="418" t="s">
        <v>711</v>
      </c>
      <c r="N50" s="418" t="s">
        <v>711</v>
      </c>
      <c r="O50" s="418" t="s">
        <v>711</v>
      </c>
      <c r="P50" s="418" t="s">
        <v>711</v>
      </c>
      <c r="Q50" s="418" t="s">
        <v>711</v>
      </c>
      <c r="R50" s="418" t="s">
        <v>711</v>
      </c>
      <c r="S50" s="418" t="s">
        <v>711</v>
      </c>
      <c r="T50" s="418" t="s">
        <v>711</v>
      </c>
    </row>
    <row r="51" spans="1:20" ht="15" customHeight="1" x14ac:dyDescent="0.35">
      <c r="A51" s="298">
        <v>44377</v>
      </c>
      <c r="B51" s="278" t="s">
        <v>295</v>
      </c>
      <c r="C51" s="278" t="s">
        <v>873</v>
      </c>
      <c r="D51" s="278" t="s">
        <v>318</v>
      </c>
      <c r="E51" s="278" t="s">
        <v>832</v>
      </c>
      <c r="F51" s="418" t="s">
        <v>711</v>
      </c>
      <c r="G51" s="418" t="s">
        <v>711</v>
      </c>
      <c r="H51" s="418" t="s">
        <v>711</v>
      </c>
      <c r="I51" s="418" t="s">
        <v>711</v>
      </c>
      <c r="J51" s="418" t="s">
        <v>711</v>
      </c>
      <c r="K51" s="418" t="s">
        <v>711</v>
      </c>
      <c r="L51" s="418" t="s">
        <v>711</v>
      </c>
      <c r="M51" s="418" t="s">
        <v>711</v>
      </c>
      <c r="N51" s="418" t="s">
        <v>711</v>
      </c>
      <c r="O51" s="418" t="s">
        <v>711</v>
      </c>
      <c r="P51" s="418" t="s">
        <v>711</v>
      </c>
      <c r="Q51" s="418" t="s">
        <v>711</v>
      </c>
      <c r="R51" s="418" t="s">
        <v>711</v>
      </c>
      <c r="S51" s="418" t="s">
        <v>711</v>
      </c>
      <c r="T51" s="418" t="s">
        <v>711</v>
      </c>
    </row>
    <row r="52" spans="1:20" ht="15" customHeight="1" x14ac:dyDescent="0.35">
      <c r="A52" s="298">
        <v>44377</v>
      </c>
      <c r="B52" s="278" t="s">
        <v>295</v>
      </c>
      <c r="C52" s="278" t="s">
        <v>873</v>
      </c>
      <c r="D52" s="278" t="s">
        <v>319</v>
      </c>
      <c r="E52" s="278" t="s">
        <v>832</v>
      </c>
      <c r="F52" s="418" t="s">
        <v>711</v>
      </c>
      <c r="G52" s="418" t="s">
        <v>711</v>
      </c>
      <c r="H52" s="418" t="s">
        <v>711</v>
      </c>
      <c r="I52" s="418" t="s">
        <v>711</v>
      </c>
      <c r="J52" s="418" t="s">
        <v>711</v>
      </c>
      <c r="K52" s="418" t="s">
        <v>711</v>
      </c>
      <c r="L52" s="418" t="s">
        <v>711</v>
      </c>
      <c r="M52" s="418" t="s">
        <v>711</v>
      </c>
      <c r="N52" s="418" t="s">
        <v>711</v>
      </c>
      <c r="O52" s="418" t="s">
        <v>711</v>
      </c>
      <c r="P52" s="418" t="s">
        <v>711</v>
      </c>
      <c r="Q52" s="418" t="s">
        <v>711</v>
      </c>
      <c r="R52" s="418" t="s">
        <v>711</v>
      </c>
      <c r="S52" s="418" t="s">
        <v>711</v>
      </c>
      <c r="T52" s="418" t="s">
        <v>711</v>
      </c>
    </row>
    <row r="53" spans="1:20" ht="15" customHeight="1" x14ac:dyDescent="0.35">
      <c r="A53" s="298">
        <v>44377</v>
      </c>
      <c r="B53" s="278" t="s">
        <v>295</v>
      </c>
      <c r="C53" s="278" t="s">
        <v>873</v>
      </c>
      <c r="D53" s="278" t="s">
        <v>320</v>
      </c>
      <c r="E53" s="278" t="s">
        <v>832</v>
      </c>
      <c r="F53" s="418" t="s">
        <v>711</v>
      </c>
      <c r="G53" s="418" t="s">
        <v>711</v>
      </c>
      <c r="H53" s="418" t="s">
        <v>711</v>
      </c>
      <c r="I53" s="418" t="s">
        <v>711</v>
      </c>
      <c r="J53" s="418" t="s">
        <v>711</v>
      </c>
      <c r="K53" s="418" t="s">
        <v>711</v>
      </c>
      <c r="L53" s="418" t="s">
        <v>711</v>
      </c>
      <c r="M53" s="418" t="s">
        <v>711</v>
      </c>
      <c r="N53" s="418" t="s">
        <v>711</v>
      </c>
      <c r="O53" s="418" t="s">
        <v>711</v>
      </c>
      <c r="P53" s="418" t="s">
        <v>711</v>
      </c>
      <c r="Q53" s="418" t="s">
        <v>711</v>
      </c>
      <c r="R53" s="418" t="s">
        <v>711</v>
      </c>
      <c r="S53" s="418" t="s">
        <v>711</v>
      </c>
      <c r="T53" s="418" t="s">
        <v>711</v>
      </c>
    </row>
    <row r="54" spans="1:20" ht="15" customHeight="1" x14ac:dyDescent="0.35">
      <c r="A54" s="298">
        <v>44377</v>
      </c>
      <c r="B54" s="278" t="s">
        <v>295</v>
      </c>
      <c r="C54" s="278" t="s">
        <v>873</v>
      </c>
      <c r="D54" s="278" t="s">
        <v>321</v>
      </c>
      <c r="E54" s="278" t="s">
        <v>832</v>
      </c>
      <c r="F54" s="418" t="s">
        <v>711</v>
      </c>
      <c r="G54" s="418" t="s">
        <v>711</v>
      </c>
      <c r="H54" s="418" t="s">
        <v>711</v>
      </c>
      <c r="I54" s="418" t="s">
        <v>711</v>
      </c>
      <c r="J54" s="418" t="s">
        <v>711</v>
      </c>
      <c r="K54" s="418" t="s">
        <v>711</v>
      </c>
      <c r="L54" s="418" t="s">
        <v>711</v>
      </c>
      <c r="M54" s="418" t="s">
        <v>711</v>
      </c>
      <c r="N54" s="418" t="s">
        <v>711</v>
      </c>
      <c r="O54" s="418" t="s">
        <v>711</v>
      </c>
      <c r="P54" s="418" t="s">
        <v>711</v>
      </c>
      <c r="Q54" s="418" t="s">
        <v>711</v>
      </c>
      <c r="R54" s="418" t="s">
        <v>711</v>
      </c>
      <c r="S54" s="418" t="s">
        <v>711</v>
      </c>
      <c r="T54" s="418" t="s">
        <v>711</v>
      </c>
    </row>
    <row r="55" spans="1:20" ht="15" customHeight="1" x14ac:dyDescent="0.35">
      <c r="A55" s="298">
        <v>44377</v>
      </c>
      <c r="B55" s="278" t="s">
        <v>295</v>
      </c>
      <c r="C55" s="278" t="s">
        <v>873</v>
      </c>
      <c r="D55" s="278" t="s">
        <v>322</v>
      </c>
      <c r="E55" s="278" t="s">
        <v>832</v>
      </c>
      <c r="F55" s="418" t="s">
        <v>711</v>
      </c>
      <c r="G55" s="418" t="s">
        <v>711</v>
      </c>
      <c r="H55" s="418" t="s">
        <v>711</v>
      </c>
      <c r="I55" s="418" t="s">
        <v>711</v>
      </c>
      <c r="J55" s="418" t="s">
        <v>711</v>
      </c>
      <c r="K55" s="418" t="s">
        <v>711</v>
      </c>
      <c r="L55" s="418" t="s">
        <v>711</v>
      </c>
      <c r="M55" s="418" t="s">
        <v>711</v>
      </c>
      <c r="N55" s="418" t="s">
        <v>711</v>
      </c>
      <c r="O55" s="418" t="s">
        <v>711</v>
      </c>
      <c r="P55" s="418" t="s">
        <v>711</v>
      </c>
      <c r="Q55" s="418" t="s">
        <v>711</v>
      </c>
      <c r="R55" s="418" t="s">
        <v>711</v>
      </c>
      <c r="S55" s="418" t="s">
        <v>711</v>
      </c>
      <c r="T55" s="418" t="s">
        <v>711</v>
      </c>
    </row>
    <row r="56" spans="1:20" ht="15" customHeight="1" x14ac:dyDescent="0.35">
      <c r="A56" s="298">
        <v>44469</v>
      </c>
      <c r="B56" s="278" t="s">
        <v>295</v>
      </c>
      <c r="C56" s="278" t="s">
        <v>873</v>
      </c>
      <c r="D56" s="278" t="s">
        <v>317</v>
      </c>
      <c r="E56" s="278" t="s">
        <v>832</v>
      </c>
      <c r="F56" s="418" t="s">
        <v>711</v>
      </c>
      <c r="G56" s="418" t="s">
        <v>711</v>
      </c>
      <c r="H56" s="418" t="s">
        <v>711</v>
      </c>
      <c r="I56" s="418" t="s">
        <v>711</v>
      </c>
      <c r="J56" s="418" t="s">
        <v>711</v>
      </c>
      <c r="K56" s="418" t="s">
        <v>711</v>
      </c>
      <c r="L56" s="418" t="s">
        <v>711</v>
      </c>
      <c r="M56" s="418" t="s">
        <v>711</v>
      </c>
      <c r="N56" s="418" t="s">
        <v>711</v>
      </c>
      <c r="O56" s="418" t="s">
        <v>711</v>
      </c>
      <c r="P56" s="418" t="s">
        <v>711</v>
      </c>
      <c r="Q56" s="418" t="s">
        <v>711</v>
      </c>
      <c r="R56" s="418" t="s">
        <v>711</v>
      </c>
      <c r="S56" s="418" t="s">
        <v>711</v>
      </c>
      <c r="T56" s="418" t="s">
        <v>711</v>
      </c>
    </row>
    <row r="57" spans="1:20" ht="15" customHeight="1" x14ac:dyDescent="0.35">
      <c r="A57" s="298">
        <v>44469</v>
      </c>
      <c r="B57" s="278" t="s">
        <v>295</v>
      </c>
      <c r="C57" s="278" t="s">
        <v>873</v>
      </c>
      <c r="D57" s="278" t="s">
        <v>318</v>
      </c>
      <c r="E57" s="278" t="s">
        <v>832</v>
      </c>
      <c r="F57" s="418" t="s">
        <v>711</v>
      </c>
      <c r="G57" s="418" t="s">
        <v>711</v>
      </c>
      <c r="H57" s="418" t="s">
        <v>711</v>
      </c>
      <c r="I57" s="418" t="s">
        <v>711</v>
      </c>
      <c r="J57" s="418" t="s">
        <v>711</v>
      </c>
      <c r="K57" s="418" t="s">
        <v>711</v>
      </c>
      <c r="L57" s="418" t="s">
        <v>711</v>
      </c>
      <c r="M57" s="418" t="s">
        <v>711</v>
      </c>
      <c r="N57" s="418" t="s">
        <v>711</v>
      </c>
      <c r="O57" s="418" t="s">
        <v>711</v>
      </c>
      <c r="P57" s="418" t="s">
        <v>711</v>
      </c>
      <c r="Q57" s="418" t="s">
        <v>711</v>
      </c>
      <c r="R57" s="418" t="s">
        <v>711</v>
      </c>
      <c r="S57" s="418" t="s">
        <v>711</v>
      </c>
      <c r="T57" s="418" t="s">
        <v>711</v>
      </c>
    </row>
    <row r="58" spans="1:20" ht="15" customHeight="1" x14ac:dyDescent="0.35">
      <c r="A58" s="298">
        <v>44469</v>
      </c>
      <c r="B58" s="278" t="s">
        <v>295</v>
      </c>
      <c r="C58" s="278" t="s">
        <v>873</v>
      </c>
      <c r="D58" s="278" t="s">
        <v>319</v>
      </c>
      <c r="E58" s="278" t="s">
        <v>832</v>
      </c>
      <c r="F58" s="418" t="s">
        <v>711</v>
      </c>
      <c r="G58" s="418" t="s">
        <v>711</v>
      </c>
      <c r="H58" s="418" t="s">
        <v>711</v>
      </c>
      <c r="I58" s="418" t="s">
        <v>711</v>
      </c>
      <c r="J58" s="418" t="s">
        <v>711</v>
      </c>
      <c r="K58" s="418" t="s">
        <v>711</v>
      </c>
      <c r="L58" s="418" t="s">
        <v>711</v>
      </c>
      <c r="M58" s="418" t="s">
        <v>711</v>
      </c>
      <c r="N58" s="418" t="s">
        <v>711</v>
      </c>
      <c r="O58" s="418" t="s">
        <v>711</v>
      </c>
      <c r="P58" s="418" t="s">
        <v>711</v>
      </c>
      <c r="Q58" s="418" t="s">
        <v>711</v>
      </c>
      <c r="R58" s="418" t="s">
        <v>711</v>
      </c>
      <c r="S58" s="418" t="s">
        <v>711</v>
      </c>
      <c r="T58" s="418" t="s">
        <v>711</v>
      </c>
    </row>
    <row r="59" spans="1:20" ht="15" customHeight="1" x14ac:dyDescent="0.35">
      <c r="A59" s="298">
        <v>44469</v>
      </c>
      <c r="B59" s="278" t="s">
        <v>295</v>
      </c>
      <c r="C59" s="278" t="s">
        <v>873</v>
      </c>
      <c r="D59" s="278" t="s">
        <v>320</v>
      </c>
      <c r="E59" s="278" t="s">
        <v>832</v>
      </c>
      <c r="F59" s="418" t="s">
        <v>711</v>
      </c>
      <c r="G59" s="418" t="s">
        <v>711</v>
      </c>
      <c r="H59" s="418" t="s">
        <v>711</v>
      </c>
      <c r="I59" s="418" t="s">
        <v>711</v>
      </c>
      <c r="J59" s="418" t="s">
        <v>711</v>
      </c>
      <c r="K59" s="418" t="s">
        <v>711</v>
      </c>
      <c r="L59" s="418" t="s">
        <v>711</v>
      </c>
      <c r="M59" s="418" t="s">
        <v>711</v>
      </c>
      <c r="N59" s="418" t="s">
        <v>711</v>
      </c>
      <c r="O59" s="418" t="s">
        <v>711</v>
      </c>
      <c r="P59" s="418" t="s">
        <v>711</v>
      </c>
      <c r="Q59" s="418" t="s">
        <v>711</v>
      </c>
      <c r="R59" s="418" t="s">
        <v>711</v>
      </c>
      <c r="S59" s="418" t="s">
        <v>711</v>
      </c>
      <c r="T59" s="418" t="s">
        <v>711</v>
      </c>
    </row>
    <row r="60" spans="1:20" ht="15" customHeight="1" x14ac:dyDescent="0.35">
      <c r="A60" s="298">
        <v>44469</v>
      </c>
      <c r="B60" s="278" t="s">
        <v>295</v>
      </c>
      <c r="C60" s="278" t="s">
        <v>873</v>
      </c>
      <c r="D60" s="278" t="s">
        <v>321</v>
      </c>
      <c r="E60" s="278" t="s">
        <v>832</v>
      </c>
      <c r="F60" s="418" t="s">
        <v>711</v>
      </c>
      <c r="G60" s="418" t="s">
        <v>711</v>
      </c>
      <c r="H60" s="418" t="s">
        <v>711</v>
      </c>
      <c r="I60" s="418" t="s">
        <v>711</v>
      </c>
      <c r="J60" s="418" t="s">
        <v>711</v>
      </c>
      <c r="K60" s="418" t="s">
        <v>711</v>
      </c>
      <c r="L60" s="418" t="s">
        <v>711</v>
      </c>
      <c r="M60" s="418" t="s">
        <v>711</v>
      </c>
      <c r="N60" s="418" t="s">
        <v>711</v>
      </c>
      <c r="O60" s="418" t="s">
        <v>711</v>
      </c>
      <c r="P60" s="418" t="s">
        <v>711</v>
      </c>
      <c r="Q60" s="418" t="s">
        <v>711</v>
      </c>
      <c r="R60" s="418" t="s">
        <v>711</v>
      </c>
      <c r="S60" s="418" t="s">
        <v>711</v>
      </c>
      <c r="T60" s="418" t="s">
        <v>711</v>
      </c>
    </row>
    <row r="61" spans="1:20" ht="15" customHeight="1" x14ac:dyDescent="0.35">
      <c r="A61" s="298">
        <v>44469</v>
      </c>
      <c r="B61" s="278" t="s">
        <v>295</v>
      </c>
      <c r="C61" s="278" t="s">
        <v>873</v>
      </c>
      <c r="D61" s="278" t="s">
        <v>322</v>
      </c>
      <c r="E61" s="278" t="s">
        <v>832</v>
      </c>
      <c r="F61" s="418" t="s">
        <v>711</v>
      </c>
      <c r="G61" s="418" t="s">
        <v>711</v>
      </c>
      <c r="H61" s="418" t="s">
        <v>711</v>
      </c>
      <c r="I61" s="418" t="s">
        <v>711</v>
      </c>
      <c r="J61" s="418" t="s">
        <v>711</v>
      </c>
      <c r="K61" s="418" t="s">
        <v>711</v>
      </c>
      <c r="L61" s="418" t="s">
        <v>711</v>
      </c>
      <c r="M61" s="418" t="s">
        <v>711</v>
      </c>
      <c r="N61" s="418" t="s">
        <v>711</v>
      </c>
      <c r="O61" s="418" t="s">
        <v>711</v>
      </c>
      <c r="P61" s="418" t="s">
        <v>711</v>
      </c>
      <c r="Q61" s="418" t="s">
        <v>711</v>
      </c>
      <c r="R61" s="418" t="s">
        <v>711</v>
      </c>
      <c r="S61" s="418" t="s">
        <v>711</v>
      </c>
      <c r="T61" s="418" t="s">
        <v>711</v>
      </c>
    </row>
    <row r="62" spans="1:20" ht="15" customHeight="1" x14ac:dyDescent="0.35">
      <c r="A62" s="298">
        <v>44561</v>
      </c>
      <c r="B62" s="278" t="s">
        <v>295</v>
      </c>
      <c r="C62" s="278" t="s">
        <v>873</v>
      </c>
      <c r="D62" s="278" t="s">
        <v>317</v>
      </c>
      <c r="E62" s="278" t="s">
        <v>832</v>
      </c>
      <c r="F62" s="418" t="s">
        <v>711</v>
      </c>
      <c r="G62" s="418" t="s">
        <v>711</v>
      </c>
      <c r="H62" s="418" t="s">
        <v>711</v>
      </c>
      <c r="I62" s="418" t="s">
        <v>711</v>
      </c>
      <c r="J62" s="418" t="s">
        <v>711</v>
      </c>
      <c r="K62" s="418" t="s">
        <v>711</v>
      </c>
      <c r="L62" s="418" t="s">
        <v>711</v>
      </c>
      <c r="M62" s="418" t="s">
        <v>711</v>
      </c>
      <c r="N62" s="418" t="s">
        <v>711</v>
      </c>
      <c r="O62" s="418" t="s">
        <v>711</v>
      </c>
      <c r="P62" s="418" t="s">
        <v>711</v>
      </c>
      <c r="Q62" s="418" t="s">
        <v>711</v>
      </c>
      <c r="R62" s="418" t="s">
        <v>711</v>
      </c>
      <c r="S62" s="418" t="s">
        <v>711</v>
      </c>
      <c r="T62" s="418" t="s">
        <v>711</v>
      </c>
    </row>
    <row r="63" spans="1:20" ht="15" customHeight="1" x14ac:dyDescent="0.35">
      <c r="A63" s="298">
        <v>44561</v>
      </c>
      <c r="B63" s="278" t="s">
        <v>295</v>
      </c>
      <c r="C63" s="278" t="s">
        <v>873</v>
      </c>
      <c r="D63" s="278" t="s">
        <v>318</v>
      </c>
      <c r="E63" s="278" t="s">
        <v>832</v>
      </c>
      <c r="F63" s="418" t="s">
        <v>711</v>
      </c>
      <c r="G63" s="418" t="s">
        <v>711</v>
      </c>
      <c r="H63" s="418" t="s">
        <v>711</v>
      </c>
      <c r="I63" s="418" t="s">
        <v>711</v>
      </c>
      <c r="J63" s="418" t="s">
        <v>711</v>
      </c>
      <c r="K63" s="418" t="s">
        <v>711</v>
      </c>
      <c r="L63" s="418" t="s">
        <v>711</v>
      </c>
      <c r="M63" s="418" t="s">
        <v>711</v>
      </c>
      <c r="N63" s="418" t="s">
        <v>711</v>
      </c>
      <c r="O63" s="418" t="s">
        <v>711</v>
      </c>
      <c r="P63" s="418" t="s">
        <v>711</v>
      </c>
      <c r="Q63" s="418" t="s">
        <v>711</v>
      </c>
      <c r="R63" s="418" t="s">
        <v>711</v>
      </c>
      <c r="S63" s="418" t="s">
        <v>711</v>
      </c>
      <c r="T63" s="418" t="s">
        <v>711</v>
      </c>
    </row>
    <row r="64" spans="1:20" ht="15" customHeight="1" x14ac:dyDescent="0.35">
      <c r="A64" s="298">
        <v>44561</v>
      </c>
      <c r="B64" s="278" t="s">
        <v>295</v>
      </c>
      <c r="C64" s="278" t="s">
        <v>873</v>
      </c>
      <c r="D64" s="278" t="s">
        <v>319</v>
      </c>
      <c r="E64" s="278" t="s">
        <v>832</v>
      </c>
      <c r="F64" s="418" t="s">
        <v>711</v>
      </c>
      <c r="G64" s="418" t="s">
        <v>711</v>
      </c>
      <c r="H64" s="418" t="s">
        <v>711</v>
      </c>
      <c r="I64" s="418" t="s">
        <v>711</v>
      </c>
      <c r="J64" s="418" t="s">
        <v>711</v>
      </c>
      <c r="K64" s="418" t="s">
        <v>711</v>
      </c>
      <c r="L64" s="418" t="s">
        <v>711</v>
      </c>
      <c r="M64" s="418" t="s">
        <v>711</v>
      </c>
      <c r="N64" s="418" t="s">
        <v>711</v>
      </c>
      <c r="O64" s="418" t="s">
        <v>711</v>
      </c>
      <c r="P64" s="418" t="s">
        <v>711</v>
      </c>
      <c r="Q64" s="418" t="s">
        <v>711</v>
      </c>
      <c r="R64" s="418" t="s">
        <v>711</v>
      </c>
      <c r="S64" s="418" t="s">
        <v>711</v>
      </c>
      <c r="T64" s="418" t="s">
        <v>711</v>
      </c>
    </row>
    <row r="65" spans="1:20" ht="15" customHeight="1" x14ac:dyDescent="0.35">
      <c r="A65" s="298">
        <v>44561</v>
      </c>
      <c r="B65" s="278" t="s">
        <v>295</v>
      </c>
      <c r="C65" s="278" t="s">
        <v>873</v>
      </c>
      <c r="D65" s="278" t="s">
        <v>320</v>
      </c>
      <c r="E65" s="278" t="s">
        <v>832</v>
      </c>
      <c r="F65" s="418" t="s">
        <v>711</v>
      </c>
      <c r="G65" s="418" t="s">
        <v>711</v>
      </c>
      <c r="H65" s="418" t="s">
        <v>711</v>
      </c>
      <c r="I65" s="418" t="s">
        <v>711</v>
      </c>
      <c r="J65" s="418" t="s">
        <v>711</v>
      </c>
      <c r="K65" s="418" t="s">
        <v>711</v>
      </c>
      <c r="L65" s="418" t="s">
        <v>711</v>
      </c>
      <c r="M65" s="418" t="s">
        <v>711</v>
      </c>
      <c r="N65" s="418" t="s">
        <v>711</v>
      </c>
      <c r="O65" s="418" t="s">
        <v>711</v>
      </c>
      <c r="P65" s="418" t="s">
        <v>711</v>
      </c>
      <c r="Q65" s="418" t="s">
        <v>711</v>
      </c>
      <c r="R65" s="418" t="s">
        <v>711</v>
      </c>
      <c r="S65" s="418" t="s">
        <v>711</v>
      </c>
      <c r="T65" s="418" t="s">
        <v>711</v>
      </c>
    </row>
    <row r="66" spans="1:20" ht="15" customHeight="1" x14ac:dyDescent="0.35">
      <c r="A66" s="298">
        <v>44561</v>
      </c>
      <c r="B66" s="278" t="s">
        <v>295</v>
      </c>
      <c r="C66" s="278" t="s">
        <v>873</v>
      </c>
      <c r="D66" s="278" t="s">
        <v>321</v>
      </c>
      <c r="E66" s="278" t="s">
        <v>832</v>
      </c>
      <c r="F66" s="418" t="s">
        <v>711</v>
      </c>
      <c r="G66" s="418" t="s">
        <v>711</v>
      </c>
      <c r="H66" s="418" t="s">
        <v>711</v>
      </c>
      <c r="I66" s="418" t="s">
        <v>711</v>
      </c>
      <c r="J66" s="418" t="s">
        <v>711</v>
      </c>
      <c r="K66" s="418" t="s">
        <v>711</v>
      </c>
      <c r="L66" s="418" t="s">
        <v>711</v>
      </c>
      <c r="M66" s="418" t="s">
        <v>711</v>
      </c>
      <c r="N66" s="418" t="s">
        <v>711</v>
      </c>
      <c r="O66" s="418" t="s">
        <v>711</v>
      </c>
      <c r="P66" s="418" t="s">
        <v>711</v>
      </c>
      <c r="Q66" s="418" t="s">
        <v>711</v>
      </c>
      <c r="R66" s="418" t="s">
        <v>711</v>
      </c>
      <c r="S66" s="418" t="s">
        <v>711</v>
      </c>
      <c r="T66" s="418" t="s">
        <v>711</v>
      </c>
    </row>
    <row r="67" spans="1:20" ht="15" customHeight="1" x14ac:dyDescent="0.35">
      <c r="A67" s="298">
        <v>44561</v>
      </c>
      <c r="B67" s="278" t="s">
        <v>295</v>
      </c>
      <c r="C67" s="278" t="s">
        <v>873</v>
      </c>
      <c r="D67" s="278" t="s">
        <v>322</v>
      </c>
      <c r="E67" s="278" t="s">
        <v>832</v>
      </c>
      <c r="F67" s="418" t="s">
        <v>711</v>
      </c>
      <c r="G67" s="418" t="s">
        <v>711</v>
      </c>
      <c r="H67" s="418" t="s">
        <v>711</v>
      </c>
      <c r="I67" s="418" t="s">
        <v>711</v>
      </c>
      <c r="J67" s="418" t="s">
        <v>711</v>
      </c>
      <c r="K67" s="418" t="s">
        <v>711</v>
      </c>
      <c r="L67" s="418" t="s">
        <v>711</v>
      </c>
      <c r="M67" s="418" t="s">
        <v>711</v>
      </c>
      <c r="N67" s="418" t="s">
        <v>711</v>
      </c>
      <c r="O67" s="418" t="s">
        <v>711</v>
      </c>
      <c r="P67" s="418" t="s">
        <v>711</v>
      </c>
      <c r="Q67" s="418" t="s">
        <v>711</v>
      </c>
      <c r="R67" s="418" t="s">
        <v>711</v>
      </c>
      <c r="S67" s="418" t="s">
        <v>711</v>
      </c>
      <c r="T67" s="418" t="s">
        <v>711</v>
      </c>
    </row>
    <row r="68" spans="1:20" ht="15" customHeight="1" x14ac:dyDescent="0.35">
      <c r="A68" s="298">
        <v>44651</v>
      </c>
      <c r="B68" s="278" t="s">
        <v>295</v>
      </c>
      <c r="C68" s="278" t="s">
        <v>873</v>
      </c>
      <c r="D68" s="278" t="s">
        <v>317</v>
      </c>
      <c r="E68" s="278" t="s">
        <v>832</v>
      </c>
      <c r="F68" s="415" t="s">
        <v>287</v>
      </c>
      <c r="G68" s="415" t="s">
        <v>287</v>
      </c>
      <c r="H68" s="415" t="s">
        <v>287</v>
      </c>
      <c r="I68" s="415">
        <v>211104206.12</v>
      </c>
      <c r="J68" s="415" t="s">
        <v>287</v>
      </c>
      <c r="K68" s="415" t="s">
        <v>287</v>
      </c>
      <c r="L68" s="415" t="s">
        <v>287</v>
      </c>
      <c r="M68" s="415" t="s">
        <v>287</v>
      </c>
      <c r="N68" s="415" t="s">
        <v>287</v>
      </c>
      <c r="O68" s="415" t="s">
        <v>287</v>
      </c>
      <c r="P68" s="415" t="s">
        <v>287</v>
      </c>
      <c r="Q68" s="415" t="s">
        <v>287</v>
      </c>
      <c r="R68" s="415" t="s">
        <v>287</v>
      </c>
      <c r="S68" s="415" t="s">
        <v>287</v>
      </c>
      <c r="T68" s="415" t="s">
        <v>287</v>
      </c>
    </row>
    <row r="69" spans="1:20" ht="15" customHeight="1" x14ac:dyDescent="0.35">
      <c r="A69" s="298">
        <v>44651</v>
      </c>
      <c r="B69" s="278" t="s">
        <v>295</v>
      </c>
      <c r="C69" s="278" t="s">
        <v>873</v>
      </c>
      <c r="D69" s="278" t="s">
        <v>318</v>
      </c>
      <c r="E69" s="278" t="s">
        <v>832</v>
      </c>
      <c r="F69" s="415" t="s">
        <v>287</v>
      </c>
      <c r="G69" s="415" t="s">
        <v>287</v>
      </c>
      <c r="H69" s="415" t="s">
        <v>287</v>
      </c>
      <c r="I69" s="415">
        <v>211104206.12</v>
      </c>
      <c r="J69" s="415" t="s">
        <v>287</v>
      </c>
      <c r="K69" s="415" t="s">
        <v>287</v>
      </c>
      <c r="L69" s="415" t="s">
        <v>287</v>
      </c>
      <c r="M69" s="415" t="s">
        <v>287</v>
      </c>
      <c r="N69" s="415" t="s">
        <v>287</v>
      </c>
      <c r="O69" s="415" t="s">
        <v>287</v>
      </c>
      <c r="P69" s="415" t="s">
        <v>287</v>
      </c>
      <c r="Q69" s="415" t="s">
        <v>287</v>
      </c>
      <c r="R69" s="415" t="s">
        <v>287</v>
      </c>
      <c r="S69" s="415" t="s">
        <v>287</v>
      </c>
      <c r="T69" s="415" t="s">
        <v>287</v>
      </c>
    </row>
    <row r="70" spans="1:20" ht="15" customHeight="1" x14ac:dyDescent="0.35">
      <c r="A70" s="298">
        <v>44651</v>
      </c>
      <c r="B70" s="278" t="s">
        <v>295</v>
      </c>
      <c r="C70" s="278" t="s">
        <v>873</v>
      </c>
      <c r="D70" s="278" t="s">
        <v>319</v>
      </c>
      <c r="E70" s="278" t="s">
        <v>832</v>
      </c>
      <c r="F70" s="415" t="s">
        <v>287</v>
      </c>
      <c r="G70" s="415" t="s">
        <v>287</v>
      </c>
      <c r="H70" s="415" t="s">
        <v>287</v>
      </c>
      <c r="I70" s="415" t="s">
        <v>287</v>
      </c>
      <c r="J70" s="415" t="s">
        <v>287</v>
      </c>
      <c r="K70" s="415" t="s">
        <v>287</v>
      </c>
      <c r="L70" s="415" t="s">
        <v>287</v>
      </c>
      <c r="M70" s="415" t="s">
        <v>287</v>
      </c>
      <c r="N70" s="415" t="s">
        <v>287</v>
      </c>
      <c r="O70" s="415" t="s">
        <v>287</v>
      </c>
      <c r="P70" s="415" t="s">
        <v>287</v>
      </c>
      <c r="Q70" s="415" t="s">
        <v>287</v>
      </c>
      <c r="R70" s="415" t="s">
        <v>287</v>
      </c>
      <c r="S70" s="415" t="s">
        <v>287</v>
      </c>
      <c r="T70" s="415" t="s">
        <v>287</v>
      </c>
    </row>
    <row r="71" spans="1:20" ht="15" customHeight="1" x14ac:dyDescent="0.35">
      <c r="A71" s="298">
        <v>44651</v>
      </c>
      <c r="B71" s="278" t="s">
        <v>295</v>
      </c>
      <c r="C71" s="278" t="s">
        <v>873</v>
      </c>
      <c r="D71" s="278" t="s">
        <v>320</v>
      </c>
      <c r="E71" s="278" t="s">
        <v>832</v>
      </c>
      <c r="F71" s="415" t="s">
        <v>287</v>
      </c>
      <c r="G71" s="415" t="s">
        <v>287</v>
      </c>
      <c r="H71" s="415" t="s">
        <v>287</v>
      </c>
      <c r="I71" s="415" t="s">
        <v>287</v>
      </c>
      <c r="J71" s="415" t="s">
        <v>287</v>
      </c>
      <c r="K71" s="415" t="s">
        <v>287</v>
      </c>
      <c r="L71" s="415" t="s">
        <v>287</v>
      </c>
      <c r="M71" s="415" t="s">
        <v>287</v>
      </c>
      <c r="N71" s="415" t="s">
        <v>287</v>
      </c>
      <c r="O71" s="415" t="s">
        <v>287</v>
      </c>
      <c r="P71" s="415" t="s">
        <v>287</v>
      </c>
      <c r="Q71" s="415" t="s">
        <v>287</v>
      </c>
      <c r="R71" s="415" t="s">
        <v>287</v>
      </c>
      <c r="S71" s="415" t="s">
        <v>287</v>
      </c>
      <c r="T71" s="415" t="s">
        <v>287</v>
      </c>
    </row>
    <row r="72" spans="1:20" ht="15" customHeight="1" x14ac:dyDescent="0.35">
      <c r="A72" s="298">
        <v>44651</v>
      </c>
      <c r="B72" s="278" t="s">
        <v>295</v>
      </c>
      <c r="C72" s="278" t="s">
        <v>873</v>
      </c>
      <c r="D72" s="278" t="s">
        <v>321</v>
      </c>
      <c r="E72" s="278" t="s">
        <v>832</v>
      </c>
      <c r="F72" s="415" t="s">
        <v>287</v>
      </c>
      <c r="G72" s="415" t="s">
        <v>287</v>
      </c>
      <c r="H72" s="415" t="s">
        <v>287</v>
      </c>
      <c r="I72" s="415">
        <v>211104206.12</v>
      </c>
      <c r="J72" s="415" t="s">
        <v>287</v>
      </c>
      <c r="K72" s="415" t="s">
        <v>287</v>
      </c>
      <c r="L72" s="415" t="s">
        <v>287</v>
      </c>
      <c r="M72" s="415" t="s">
        <v>287</v>
      </c>
      <c r="N72" s="415" t="s">
        <v>287</v>
      </c>
      <c r="O72" s="415" t="s">
        <v>287</v>
      </c>
      <c r="P72" s="415" t="s">
        <v>287</v>
      </c>
      <c r="Q72" s="415" t="s">
        <v>287</v>
      </c>
      <c r="R72" s="415" t="s">
        <v>287</v>
      </c>
      <c r="S72" s="415" t="s">
        <v>287</v>
      </c>
      <c r="T72" s="415" t="s">
        <v>287</v>
      </c>
    </row>
    <row r="73" spans="1:20" ht="15" customHeight="1" x14ac:dyDescent="0.35">
      <c r="A73" s="298">
        <v>44651</v>
      </c>
      <c r="B73" s="278" t="s">
        <v>295</v>
      </c>
      <c r="C73" s="278" t="s">
        <v>873</v>
      </c>
      <c r="D73" s="278" t="s">
        <v>322</v>
      </c>
      <c r="E73" s="278" t="s">
        <v>832</v>
      </c>
      <c r="F73" s="415" t="s">
        <v>287</v>
      </c>
      <c r="G73" s="415" t="s">
        <v>287</v>
      </c>
      <c r="H73" s="415" t="s">
        <v>287</v>
      </c>
      <c r="I73" s="415">
        <v>211104206.12</v>
      </c>
      <c r="J73" s="415" t="s">
        <v>287</v>
      </c>
      <c r="K73" s="415" t="s">
        <v>287</v>
      </c>
      <c r="L73" s="415" t="s">
        <v>287</v>
      </c>
      <c r="M73" s="415" t="s">
        <v>287</v>
      </c>
      <c r="N73" s="415" t="s">
        <v>287</v>
      </c>
      <c r="O73" s="415" t="s">
        <v>287</v>
      </c>
      <c r="P73" s="415" t="s">
        <v>287</v>
      </c>
      <c r="Q73" s="415" t="s">
        <v>287</v>
      </c>
      <c r="R73" s="415" t="s">
        <v>287</v>
      </c>
      <c r="S73" s="415" t="s">
        <v>287</v>
      </c>
      <c r="T73" s="415" t="s">
        <v>287</v>
      </c>
    </row>
    <row r="74" spans="1:20" ht="15" customHeight="1" x14ac:dyDescent="0.35">
      <c r="A74" s="298">
        <v>44742</v>
      </c>
      <c r="B74" s="278" t="s">
        <v>295</v>
      </c>
      <c r="C74" s="278" t="s">
        <v>873</v>
      </c>
      <c r="D74" s="278" t="s">
        <v>317</v>
      </c>
      <c r="E74" s="278" t="s">
        <v>832</v>
      </c>
      <c r="F74" s="415" t="s">
        <v>287</v>
      </c>
      <c r="G74" s="415" t="s">
        <v>287</v>
      </c>
      <c r="H74" s="415" t="s">
        <v>287</v>
      </c>
      <c r="I74" s="415">
        <v>210529412.68000001</v>
      </c>
      <c r="J74" s="415" t="s">
        <v>287</v>
      </c>
      <c r="K74" s="415" t="s">
        <v>287</v>
      </c>
      <c r="L74" s="415" t="s">
        <v>287</v>
      </c>
      <c r="M74" s="415" t="s">
        <v>287</v>
      </c>
      <c r="N74" s="415" t="s">
        <v>287</v>
      </c>
      <c r="O74" s="415" t="s">
        <v>287</v>
      </c>
      <c r="P74" s="415" t="s">
        <v>287</v>
      </c>
      <c r="Q74" s="415" t="s">
        <v>287</v>
      </c>
      <c r="R74" s="415" t="s">
        <v>287</v>
      </c>
      <c r="S74" s="415" t="s">
        <v>287</v>
      </c>
      <c r="T74" s="415" t="s">
        <v>287</v>
      </c>
    </row>
    <row r="75" spans="1:20" ht="15" customHeight="1" x14ac:dyDescent="0.35">
      <c r="A75" s="298">
        <v>44742</v>
      </c>
      <c r="B75" s="278" t="s">
        <v>295</v>
      </c>
      <c r="C75" s="278" t="s">
        <v>873</v>
      </c>
      <c r="D75" s="278" t="s">
        <v>318</v>
      </c>
      <c r="E75" s="278" t="s">
        <v>832</v>
      </c>
      <c r="F75" s="415" t="s">
        <v>287</v>
      </c>
      <c r="G75" s="415" t="s">
        <v>287</v>
      </c>
      <c r="H75" s="415" t="s">
        <v>287</v>
      </c>
      <c r="I75" s="415">
        <v>210529412.68000001</v>
      </c>
      <c r="J75" s="415" t="s">
        <v>287</v>
      </c>
      <c r="K75" s="415" t="s">
        <v>287</v>
      </c>
      <c r="L75" s="415" t="s">
        <v>287</v>
      </c>
      <c r="M75" s="415" t="s">
        <v>287</v>
      </c>
      <c r="N75" s="415" t="s">
        <v>287</v>
      </c>
      <c r="O75" s="415" t="s">
        <v>287</v>
      </c>
      <c r="P75" s="415" t="s">
        <v>287</v>
      </c>
      <c r="Q75" s="415" t="s">
        <v>287</v>
      </c>
      <c r="R75" s="415" t="s">
        <v>287</v>
      </c>
      <c r="S75" s="415" t="s">
        <v>287</v>
      </c>
      <c r="T75" s="415" t="s">
        <v>287</v>
      </c>
    </row>
    <row r="76" spans="1:20" ht="15" customHeight="1" x14ac:dyDescent="0.35">
      <c r="A76" s="298">
        <v>44742</v>
      </c>
      <c r="B76" s="278" t="s">
        <v>295</v>
      </c>
      <c r="C76" s="278" t="s">
        <v>873</v>
      </c>
      <c r="D76" s="278" t="s">
        <v>319</v>
      </c>
      <c r="E76" s="278" t="s">
        <v>832</v>
      </c>
      <c r="F76" s="415" t="s">
        <v>287</v>
      </c>
      <c r="G76" s="415" t="s">
        <v>287</v>
      </c>
      <c r="H76" s="415" t="s">
        <v>287</v>
      </c>
      <c r="I76" s="415" t="s">
        <v>287</v>
      </c>
      <c r="J76" s="415" t="s">
        <v>287</v>
      </c>
      <c r="K76" s="415" t="s">
        <v>287</v>
      </c>
      <c r="L76" s="415" t="s">
        <v>287</v>
      </c>
      <c r="M76" s="415" t="s">
        <v>287</v>
      </c>
      <c r="N76" s="415" t="s">
        <v>287</v>
      </c>
      <c r="O76" s="415" t="s">
        <v>287</v>
      </c>
      <c r="P76" s="415" t="s">
        <v>287</v>
      </c>
      <c r="Q76" s="415" t="s">
        <v>287</v>
      </c>
      <c r="R76" s="415" t="s">
        <v>287</v>
      </c>
      <c r="S76" s="415" t="s">
        <v>287</v>
      </c>
      <c r="T76" s="415" t="s">
        <v>287</v>
      </c>
    </row>
    <row r="77" spans="1:20" ht="15" customHeight="1" x14ac:dyDescent="0.35">
      <c r="A77" s="298">
        <v>44742</v>
      </c>
      <c r="B77" s="278" t="s">
        <v>295</v>
      </c>
      <c r="C77" s="278" t="s">
        <v>873</v>
      </c>
      <c r="D77" s="278" t="s">
        <v>320</v>
      </c>
      <c r="E77" s="278" t="s">
        <v>832</v>
      </c>
      <c r="F77" s="415" t="s">
        <v>287</v>
      </c>
      <c r="G77" s="415" t="s">
        <v>287</v>
      </c>
      <c r="H77" s="415" t="s">
        <v>287</v>
      </c>
      <c r="I77" s="415" t="s">
        <v>287</v>
      </c>
      <c r="J77" s="415" t="s">
        <v>287</v>
      </c>
      <c r="K77" s="415" t="s">
        <v>287</v>
      </c>
      <c r="L77" s="415" t="s">
        <v>287</v>
      </c>
      <c r="M77" s="415" t="s">
        <v>287</v>
      </c>
      <c r="N77" s="415" t="s">
        <v>287</v>
      </c>
      <c r="O77" s="415" t="s">
        <v>287</v>
      </c>
      <c r="P77" s="415" t="s">
        <v>287</v>
      </c>
      <c r="Q77" s="415" t="s">
        <v>287</v>
      </c>
      <c r="R77" s="415" t="s">
        <v>287</v>
      </c>
      <c r="S77" s="415" t="s">
        <v>287</v>
      </c>
      <c r="T77" s="415" t="s">
        <v>287</v>
      </c>
    </row>
    <row r="78" spans="1:20" ht="15" customHeight="1" x14ac:dyDescent="0.35">
      <c r="A78" s="298">
        <v>44742</v>
      </c>
      <c r="B78" s="278" t="s">
        <v>295</v>
      </c>
      <c r="C78" s="278" t="s">
        <v>873</v>
      </c>
      <c r="D78" s="278" t="s">
        <v>321</v>
      </c>
      <c r="E78" s="278" t="s">
        <v>832</v>
      </c>
      <c r="F78" s="415" t="s">
        <v>287</v>
      </c>
      <c r="G78" s="415" t="s">
        <v>287</v>
      </c>
      <c r="H78" s="415" t="s">
        <v>287</v>
      </c>
      <c r="I78" s="415">
        <v>210529412.68000001</v>
      </c>
      <c r="J78" s="415" t="s">
        <v>287</v>
      </c>
      <c r="K78" s="415" t="s">
        <v>287</v>
      </c>
      <c r="L78" s="415" t="s">
        <v>287</v>
      </c>
      <c r="M78" s="415" t="s">
        <v>287</v>
      </c>
      <c r="N78" s="415" t="s">
        <v>287</v>
      </c>
      <c r="O78" s="415" t="s">
        <v>287</v>
      </c>
      <c r="P78" s="415" t="s">
        <v>287</v>
      </c>
      <c r="Q78" s="415" t="s">
        <v>287</v>
      </c>
      <c r="R78" s="415" t="s">
        <v>287</v>
      </c>
      <c r="S78" s="415" t="s">
        <v>287</v>
      </c>
      <c r="T78" s="415" t="s">
        <v>287</v>
      </c>
    </row>
    <row r="79" spans="1:20" ht="15" customHeight="1" x14ac:dyDescent="0.35">
      <c r="A79" s="298">
        <v>44742</v>
      </c>
      <c r="B79" s="278" t="s">
        <v>295</v>
      </c>
      <c r="C79" s="278" t="s">
        <v>873</v>
      </c>
      <c r="D79" s="278" t="s">
        <v>322</v>
      </c>
      <c r="E79" s="278" t="s">
        <v>832</v>
      </c>
      <c r="F79" s="415" t="s">
        <v>287</v>
      </c>
      <c r="G79" s="415" t="s">
        <v>287</v>
      </c>
      <c r="H79" s="415" t="s">
        <v>287</v>
      </c>
      <c r="I79" s="415">
        <v>210529412.68000001</v>
      </c>
      <c r="J79" s="415" t="s">
        <v>287</v>
      </c>
      <c r="K79" s="415" t="s">
        <v>287</v>
      </c>
      <c r="L79" s="415" t="s">
        <v>287</v>
      </c>
      <c r="M79" s="415" t="s">
        <v>287</v>
      </c>
      <c r="N79" s="415" t="s">
        <v>287</v>
      </c>
      <c r="O79" s="415" t="s">
        <v>287</v>
      </c>
      <c r="P79" s="415" t="s">
        <v>287</v>
      </c>
      <c r="Q79" s="415" t="s">
        <v>287</v>
      </c>
      <c r="R79" s="415" t="s">
        <v>287</v>
      </c>
      <c r="S79" s="415" t="s">
        <v>287</v>
      </c>
      <c r="T79" s="415" t="s">
        <v>287</v>
      </c>
    </row>
    <row r="80" spans="1:20" ht="15" customHeight="1" x14ac:dyDescent="0.35">
      <c r="A80" s="298">
        <v>44834</v>
      </c>
      <c r="B80" s="278" t="s">
        <v>295</v>
      </c>
      <c r="C80" s="278" t="s">
        <v>873</v>
      </c>
      <c r="D80" s="278" t="s">
        <v>317</v>
      </c>
      <c r="E80" s="278" t="s">
        <v>832</v>
      </c>
      <c r="F80" s="415" t="s">
        <v>287</v>
      </c>
      <c r="G80" s="415" t="s">
        <v>287</v>
      </c>
      <c r="H80" s="415" t="s">
        <v>287</v>
      </c>
      <c r="I80" s="415">
        <v>206073881.94999999</v>
      </c>
      <c r="J80" s="415" t="s">
        <v>287</v>
      </c>
      <c r="K80" s="415" t="s">
        <v>287</v>
      </c>
      <c r="L80" s="415" t="s">
        <v>287</v>
      </c>
      <c r="M80" s="415" t="s">
        <v>287</v>
      </c>
      <c r="N80" s="415" t="s">
        <v>287</v>
      </c>
      <c r="O80" s="415" t="s">
        <v>287</v>
      </c>
      <c r="P80" s="415" t="s">
        <v>287</v>
      </c>
      <c r="Q80" s="415" t="s">
        <v>287</v>
      </c>
      <c r="R80" s="415" t="s">
        <v>287</v>
      </c>
      <c r="S80" s="415" t="s">
        <v>287</v>
      </c>
      <c r="T80" s="415" t="s">
        <v>287</v>
      </c>
    </row>
    <row r="81" spans="1:20" ht="15" customHeight="1" x14ac:dyDescent="0.35">
      <c r="A81" s="298">
        <v>44834</v>
      </c>
      <c r="B81" s="278" t="s">
        <v>295</v>
      </c>
      <c r="C81" s="278" t="s">
        <v>873</v>
      </c>
      <c r="D81" s="278" t="s">
        <v>318</v>
      </c>
      <c r="E81" s="278" t="s">
        <v>832</v>
      </c>
      <c r="F81" s="415" t="s">
        <v>287</v>
      </c>
      <c r="G81" s="415" t="s">
        <v>287</v>
      </c>
      <c r="H81" s="415" t="s">
        <v>287</v>
      </c>
      <c r="I81" s="415">
        <v>206073881.94999999</v>
      </c>
      <c r="J81" s="415" t="s">
        <v>287</v>
      </c>
      <c r="K81" s="415" t="s">
        <v>287</v>
      </c>
      <c r="L81" s="415" t="s">
        <v>287</v>
      </c>
      <c r="M81" s="415" t="s">
        <v>287</v>
      </c>
      <c r="N81" s="415" t="s">
        <v>287</v>
      </c>
      <c r="O81" s="415" t="s">
        <v>287</v>
      </c>
      <c r="P81" s="415" t="s">
        <v>287</v>
      </c>
      <c r="Q81" s="415" t="s">
        <v>287</v>
      </c>
      <c r="R81" s="415" t="s">
        <v>287</v>
      </c>
      <c r="S81" s="415" t="s">
        <v>287</v>
      </c>
      <c r="T81" s="415" t="s">
        <v>287</v>
      </c>
    </row>
    <row r="82" spans="1:20" ht="15" customHeight="1" x14ac:dyDescent="0.35">
      <c r="A82" s="298">
        <v>44834</v>
      </c>
      <c r="B82" s="278" t="s">
        <v>295</v>
      </c>
      <c r="C82" s="278" t="s">
        <v>873</v>
      </c>
      <c r="D82" s="278" t="s">
        <v>319</v>
      </c>
      <c r="E82" s="278" t="s">
        <v>832</v>
      </c>
      <c r="F82" s="415" t="s">
        <v>287</v>
      </c>
      <c r="G82" s="415" t="s">
        <v>287</v>
      </c>
      <c r="H82" s="415" t="s">
        <v>287</v>
      </c>
      <c r="I82" s="415" t="s">
        <v>287</v>
      </c>
      <c r="J82" s="415" t="s">
        <v>287</v>
      </c>
      <c r="K82" s="415" t="s">
        <v>287</v>
      </c>
      <c r="L82" s="415" t="s">
        <v>287</v>
      </c>
      <c r="M82" s="415" t="s">
        <v>287</v>
      </c>
      <c r="N82" s="415" t="s">
        <v>287</v>
      </c>
      <c r="O82" s="415" t="s">
        <v>287</v>
      </c>
      <c r="P82" s="415" t="s">
        <v>287</v>
      </c>
      <c r="Q82" s="415" t="s">
        <v>287</v>
      </c>
      <c r="R82" s="415" t="s">
        <v>287</v>
      </c>
      <c r="S82" s="415" t="s">
        <v>287</v>
      </c>
      <c r="T82" s="415" t="s">
        <v>287</v>
      </c>
    </row>
    <row r="83" spans="1:20" ht="15" customHeight="1" x14ac:dyDescent="0.35">
      <c r="A83" s="298">
        <v>44834</v>
      </c>
      <c r="B83" s="278" t="s">
        <v>295</v>
      </c>
      <c r="C83" s="278" t="s">
        <v>873</v>
      </c>
      <c r="D83" s="278" t="s">
        <v>320</v>
      </c>
      <c r="E83" s="278" t="s">
        <v>832</v>
      </c>
      <c r="F83" s="415" t="s">
        <v>287</v>
      </c>
      <c r="G83" s="415" t="s">
        <v>287</v>
      </c>
      <c r="H83" s="415" t="s">
        <v>287</v>
      </c>
      <c r="I83" s="415" t="s">
        <v>287</v>
      </c>
      <c r="J83" s="415" t="s">
        <v>287</v>
      </c>
      <c r="K83" s="415" t="s">
        <v>287</v>
      </c>
      <c r="L83" s="415" t="s">
        <v>287</v>
      </c>
      <c r="M83" s="415" t="s">
        <v>287</v>
      </c>
      <c r="N83" s="415" t="s">
        <v>287</v>
      </c>
      <c r="O83" s="415" t="s">
        <v>287</v>
      </c>
      <c r="P83" s="415" t="s">
        <v>287</v>
      </c>
      <c r="Q83" s="415" t="s">
        <v>287</v>
      </c>
      <c r="R83" s="415" t="s">
        <v>287</v>
      </c>
      <c r="S83" s="415" t="s">
        <v>287</v>
      </c>
      <c r="T83" s="415" t="s">
        <v>287</v>
      </c>
    </row>
    <row r="84" spans="1:20" ht="15" customHeight="1" x14ac:dyDescent="0.35">
      <c r="A84" s="298">
        <v>44834</v>
      </c>
      <c r="B84" s="278" t="s">
        <v>295</v>
      </c>
      <c r="C84" s="278" t="s">
        <v>873</v>
      </c>
      <c r="D84" s="278" t="s">
        <v>321</v>
      </c>
      <c r="E84" s="278" t="s">
        <v>832</v>
      </c>
      <c r="F84" s="415" t="s">
        <v>287</v>
      </c>
      <c r="G84" s="415" t="s">
        <v>287</v>
      </c>
      <c r="H84" s="415" t="s">
        <v>287</v>
      </c>
      <c r="I84" s="415">
        <v>206073881.94999999</v>
      </c>
      <c r="J84" s="415" t="s">
        <v>287</v>
      </c>
      <c r="K84" s="415" t="s">
        <v>287</v>
      </c>
      <c r="L84" s="415" t="s">
        <v>287</v>
      </c>
      <c r="M84" s="415" t="s">
        <v>287</v>
      </c>
      <c r="N84" s="415" t="s">
        <v>287</v>
      </c>
      <c r="O84" s="415" t="s">
        <v>287</v>
      </c>
      <c r="P84" s="415" t="s">
        <v>287</v>
      </c>
      <c r="Q84" s="415" t="s">
        <v>287</v>
      </c>
      <c r="R84" s="415" t="s">
        <v>287</v>
      </c>
      <c r="S84" s="415" t="s">
        <v>287</v>
      </c>
      <c r="T84" s="415" t="s">
        <v>287</v>
      </c>
    </row>
    <row r="85" spans="1:20" ht="15" customHeight="1" x14ac:dyDescent="0.35">
      <c r="A85" s="298">
        <v>44834</v>
      </c>
      <c r="B85" s="278" t="s">
        <v>295</v>
      </c>
      <c r="C85" s="278" t="s">
        <v>873</v>
      </c>
      <c r="D85" s="278" t="s">
        <v>322</v>
      </c>
      <c r="E85" s="278" t="s">
        <v>832</v>
      </c>
      <c r="F85" s="415" t="s">
        <v>287</v>
      </c>
      <c r="G85" s="415" t="s">
        <v>287</v>
      </c>
      <c r="H85" s="415" t="s">
        <v>287</v>
      </c>
      <c r="I85" s="415">
        <v>206073881.94999999</v>
      </c>
      <c r="J85" s="415" t="s">
        <v>287</v>
      </c>
      <c r="K85" s="415" t="s">
        <v>287</v>
      </c>
      <c r="L85" s="415" t="s">
        <v>287</v>
      </c>
      <c r="M85" s="415" t="s">
        <v>287</v>
      </c>
      <c r="N85" s="415" t="s">
        <v>287</v>
      </c>
      <c r="O85" s="415" t="s">
        <v>287</v>
      </c>
      <c r="P85" s="415" t="s">
        <v>287</v>
      </c>
      <c r="Q85" s="415" t="s">
        <v>287</v>
      </c>
      <c r="R85" s="415" t="s">
        <v>287</v>
      </c>
      <c r="S85" s="415" t="s">
        <v>287</v>
      </c>
      <c r="T85" s="415" t="s">
        <v>287</v>
      </c>
    </row>
    <row r="86" spans="1:20" ht="15" customHeight="1" x14ac:dyDescent="0.35">
      <c r="A86" s="298">
        <v>44926</v>
      </c>
      <c r="B86" s="278" t="s">
        <v>295</v>
      </c>
      <c r="C86" s="278" t="s">
        <v>873</v>
      </c>
      <c r="D86" s="278" t="s">
        <v>317</v>
      </c>
      <c r="E86" s="278" t="s">
        <v>832</v>
      </c>
      <c r="F86" s="415" t="s">
        <v>287</v>
      </c>
      <c r="G86" s="415" t="s">
        <v>287</v>
      </c>
      <c r="H86" s="415" t="s">
        <v>287</v>
      </c>
      <c r="I86" s="415">
        <v>19912549.890000001</v>
      </c>
      <c r="J86" s="415" t="s">
        <v>287</v>
      </c>
      <c r="K86" s="415" t="s">
        <v>287</v>
      </c>
      <c r="L86" s="415" t="s">
        <v>287</v>
      </c>
      <c r="M86" s="415" t="s">
        <v>287</v>
      </c>
      <c r="N86" s="415" t="s">
        <v>287</v>
      </c>
      <c r="O86" s="415" t="s">
        <v>287</v>
      </c>
      <c r="P86" s="415" t="s">
        <v>287</v>
      </c>
      <c r="Q86" s="415" t="s">
        <v>287</v>
      </c>
      <c r="R86" s="415" t="s">
        <v>287</v>
      </c>
      <c r="S86" s="415" t="s">
        <v>287</v>
      </c>
      <c r="T86" s="415" t="s">
        <v>287</v>
      </c>
    </row>
    <row r="87" spans="1:20" ht="15" customHeight="1" x14ac:dyDescent="0.35">
      <c r="A87" s="298">
        <v>44926</v>
      </c>
      <c r="B87" s="278" t="s">
        <v>295</v>
      </c>
      <c r="C87" s="278" t="s">
        <v>873</v>
      </c>
      <c r="D87" s="278" t="s">
        <v>318</v>
      </c>
      <c r="E87" s="278" t="s">
        <v>832</v>
      </c>
      <c r="F87" s="415" t="s">
        <v>287</v>
      </c>
      <c r="G87" s="415" t="s">
        <v>287</v>
      </c>
      <c r="H87" s="415" t="s">
        <v>287</v>
      </c>
      <c r="I87" s="415">
        <v>19912549.890000001</v>
      </c>
      <c r="J87" s="415" t="s">
        <v>287</v>
      </c>
      <c r="K87" s="415" t="s">
        <v>287</v>
      </c>
      <c r="L87" s="415" t="s">
        <v>287</v>
      </c>
      <c r="M87" s="415" t="s">
        <v>287</v>
      </c>
      <c r="N87" s="415" t="s">
        <v>287</v>
      </c>
      <c r="O87" s="415" t="s">
        <v>287</v>
      </c>
      <c r="P87" s="415" t="s">
        <v>287</v>
      </c>
      <c r="Q87" s="415" t="s">
        <v>287</v>
      </c>
      <c r="R87" s="415" t="s">
        <v>287</v>
      </c>
      <c r="S87" s="415" t="s">
        <v>287</v>
      </c>
      <c r="T87" s="415" t="s">
        <v>287</v>
      </c>
    </row>
    <row r="88" spans="1:20" ht="15" customHeight="1" x14ac:dyDescent="0.35">
      <c r="A88" s="298">
        <v>44926</v>
      </c>
      <c r="B88" s="278" t="s">
        <v>295</v>
      </c>
      <c r="C88" s="278" t="s">
        <v>873</v>
      </c>
      <c r="D88" s="278" t="s">
        <v>319</v>
      </c>
      <c r="E88" s="278" t="s">
        <v>832</v>
      </c>
      <c r="F88" s="415" t="s">
        <v>287</v>
      </c>
      <c r="G88" s="415" t="s">
        <v>287</v>
      </c>
      <c r="H88" s="415" t="s">
        <v>287</v>
      </c>
      <c r="I88" s="415" t="s">
        <v>287</v>
      </c>
      <c r="J88" s="415" t="s">
        <v>287</v>
      </c>
      <c r="K88" s="415" t="s">
        <v>287</v>
      </c>
      <c r="L88" s="415" t="s">
        <v>287</v>
      </c>
      <c r="M88" s="415" t="s">
        <v>287</v>
      </c>
      <c r="N88" s="415" t="s">
        <v>287</v>
      </c>
      <c r="O88" s="415" t="s">
        <v>287</v>
      </c>
      <c r="P88" s="415" t="s">
        <v>287</v>
      </c>
      <c r="Q88" s="415" t="s">
        <v>287</v>
      </c>
      <c r="R88" s="415" t="s">
        <v>287</v>
      </c>
      <c r="S88" s="415" t="s">
        <v>287</v>
      </c>
      <c r="T88" s="415" t="s">
        <v>287</v>
      </c>
    </row>
    <row r="89" spans="1:20" ht="15" customHeight="1" x14ac:dyDescent="0.35">
      <c r="A89" s="298">
        <v>44926</v>
      </c>
      <c r="B89" s="278" t="s">
        <v>295</v>
      </c>
      <c r="C89" s="278" t="s">
        <v>873</v>
      </c>
      <c r="D89" s="278" t="s">
        <v>320</v>
      </c>
      <c r="E89" s="278" t="s">
        <v>832</v>
      </c>
      <c r="F89" s="415" t="s">
        <v>287</v>
      </c>
      <c r="G89" s="415" t="s">
        <v>287</v>
      </c>
      <c r="H89" s="415" t="s">
        <v>287</v>
      </c>
      <c r="I89" s="415" t="s">
        <v>287</v>
      </c>
      <c r="J89" s="415" t="s">
        <v>287</v>
      </c>
      <c r="K89" s="415" t="s">
        <v>287</v>
      </c>
      <c r="L89" s="415" t="s">
        <v>287</v>
      </c>
      <c r="M89" s="415" t="s">
        <v>287</v>
      </c>
      <c r="N89" s="415" t="s">
        <v>287</v>
      </c>
      <c r="O89" s="415" t="s">
        <v>287</v>
      </c>
      <c r="P89" s="415" t="s">
        <v>287</v>
      </c>
      <c r="Q89" s="415" t="s">
        <v>287</v>
      </c>
      <c r="R89" s="415" t="s">
        <v>287</v>
      </c>
      <c r="S89" s="415" t="s">
        <v>287</v>
      </c>
      <c r="T89" s="415" t="s">
        <v>287</v>
      </c>
    </row>
    <row r="90" spans="1:20" ht="15" customHeight="1" x14ac:dyDescent="0.35">
      <c r="A90" s="298">
        <v>44926</v>
      </c>
      <c r="B90" s="278" t="s">
        <v>295</v>
      </c>
      <c r="C90" s="278" t="s">
        <v>873</v>
      </c>
      <c r="D90" s="278" t="s">
        <v>321</v>
      </c>
      <c r="E90" s="278" t="s">
        <v>832</v>
      </c>
      <c r="F90" s="415" t="s">
        <v>287</v>
      </c>
      <c r="G90" s="415" t="s">
        <v>287</v>
      </c>
      <c r="H90" s="415" t="s">
        <v>287</v>
      </c>
      <c r="I90" s="415">
        <v>19912549.890000001</v>
      </c>
      <c r="J90" s="415" t="s">
        <v>287</v>
      </c>
      <c r="K90" s="415" t="s">
        <v>287</v>
      </c>
      <c r="L90" s="415" t="s">
        <v>287</v>
      </c>
      <c r="M90" s="415" t="s">
        <v>287</v>
      </c>
      <c r="N90" s="415" t="s">
        <v>287</v>
      </c>
      <c r="O90" s="415" t="s">
        <v>287</v>
      </c>
      <c r="P90" s="415" t="s">
        <v>287</v>
      </c>
      <c r="Q90" s="415" t="s">
        <v>287</v>
      </c>
      <c r="R90" s="415" t="s">
        <v>287</v>
      </c>
      <c r="S90" s="415" t="s">
        <v>287</v>
      </c>
      <c r="T90" s="415" t="s">
        <v>287</v>
      </c>
    </row>
    <row r="91" spans="1:20" ht="15" customHeight="1" x14ac:dyDescent="0.35">
      <c r="A91" s="298">
        <v>44926</v>
      </c>
      <c r="B91" s="278" t="s">
        <v>295</v>
      </c>
      <c r="C91" s="278" t="s">
        <v>873</v>
      </c>
      <c r="D91" s="278" t="s">
        <v>322</v>
      </c>
      <c r="E91" s="278" t="s">
        <v>832</v>
      </c>
      <c r="F91" s="415" t="s">
        <v>287</v>
      </c>
      <c r="G91" s="415" t="s">
        <v>287</v>
      </c>
      <c r="H91" s="415" t="s">
        <v>287</v>
      </c>
      <c r="I91" s="415">
        <v>19912549.890000001</v>
      </c>
      <c r="J91" s="415" t="s">
        <v>287</v>
      </c>
      <c r="K91" s="415" t="s">
        <v>287</v>
      </c>
      <c r="L91" s="415" t="s">
        <v>287</v>
      </c>
      <c r="M91" s="415" t="s">
        <v>287</v>
      </c>
      <c r="N91" s="415" t="s">
        <v>287</v>
      </c>
      <c r="O91" s="415" t="s">
        <v>287</v>
      </c>
      <c r="P91" s="415" t="s">
        <v>287</v>
      </c>
      <c r="Q91" s="415" t="s">
        <v>287</v>
      </c>
      <c r="R91" s="415" t="s">
        <v>287</v>
      </c>
      <c r="S91" s="415" t="s">
        <v>287</v>
      </c>
      <c r="T91" s="415" t="s">
        <v>287</v>
      </c>
    </row>
    <row r="92" spans="1:20" ht="15" customHeight="1" x14ac:dyDescent="0.35">
      <c r="A92" s="298">
        <v>45016</v>
      </c>
      <c r="B92" s="278" t="s">
        <v>295</v>
      </c>
      <c r="C92" s="278" t="s">
        <v>873</v>
      </c>
      <c r="D92" s="278" t="s">
        <v>317</v>
      </c>
      <c r="E92" s="278" t="s">
        <v>832</v>
      </c>
      <c r="F92" s="415" t="s">
        <v>287</v>
      </c>
      <c r="G92" s="415" t="s">
        <v>287</v>
      </c>
      <c r="H92" s="415" t="s">
        <v>287</v>
      </c>
      <c r="I92" s="415">
        <v>194170367.38999999</v>
      </c>
      <c r="J92" s="415" t="s">
        <v>287</v>
      </c>
      <c r="K92" s="415" t="s">
        <v>287</v>
      </c>
      <c r="L92" s="415" t="s">
        <v>287</v>
      </c>
      <c r="M92" s="415" t="s">
        <v>287</v>
      </c>
      <c r="N92" s="415" t="s">
        <v>287</v>
      </c>
      <c r="O92" s="415" t="s">
        <v>287</v>
      </c>
      <c r="P92" s="415" t="s">
        <v>287</v>
      </c>
      <c r="Q92" s="415" t="s">
        <v>287</v>
      </c>
      <c r="R92" s="415" t="s">
        <v>287</v>
      </c>
      <c r="S92" s="415" t="s">
        <v>287</v>
      </c>
      <c r="T92" s="415" t="s">
        <v>287</v>
      </c>
    </row>
    <row r="93" spans="1:20" ht="15" customHeight="1" x14ac:dyDescent="0.35">
      <c r="A93" s="298">
        <v>45016</v>
      </c>
      <c r="B93" s="278" t="s">
        <v>295</v>
      </c>
      <c r="C93" s="278" t="s">
        <v>873</v>
      </c>
      <c r="D93" s="278" t="s">
        <v>318</v>
      </c>
      <c r="E93" s="278" t="s">
        <v>832</v>
      </c>
      <c r="F93" s="415" t="s">
        <v>287</v>
      </c>
      <c r="G93" s="415" t="s">
        <v>287</v>
      </c>
      <c r="H93" s="415" t="s">
        <v>287</v>
      </c>
      <c r="I93" s="415">
        <v>194170367.38999999</v>
      </c>
      <c r="J93" s="415" t="s">
        <v>287</v>
      </c>
      <c r="K93" s="415" t="s">
        <v>287</v>
      </c>
      <c r="L93" s="415" t="s">
        <v>287</v>
      </c>
      <c r="M93" s="415" t="s">
        <v>287</v>
      </c>
      <c r="N93" s="415" t="s">
        <v>287</v>
      </c>
      <c r="O93" s="415" t="s">
        <v>287</v>
      </c>
      <c r="P93" s="415" t="s">
        <v>287</v>
      </c>
      <c r="Q93" s="415" t="s">
        <v>287</v>
      </c>
      <c r="R93" s="415" t="s">
        <v>287</v>
      </c>
      <c r="S93" s="415" t="s">
        <v>287</v>
      </c>
      <c r="T93" s="415" t="s">
        <v>287</v>
      </c>
    </row>
    <row r="94" spans="1:20" ht="15" customHeight="1" x14ac:dyDescent="0.35">
      <c r="A94" s="298">
        <v>45016</v>
      </c>
      <c r="B94" s="278" t="s">
        <v>295</v>
      </c>
      <c r="C94" s="278" t="s">
        <v>873</v>
      </c>
      <c r="D94" s="278" t="s">
        <v>319</v>
      </c>
      <c r="E94" s="278" t="s">
        <v>832</v>
      </c>
      <c r="F94" s="415" t="s">
        <v>287</v>
      </c>
      <c r="G94" s="415" t="s">
        <v>287</v>
      </c>
      <c r="H94" s="415" t="s">
        <v>287</v>
      </c>
      <c r="I94" s="415" t="s">
        <v>287</v>
      </c>
      <c r="J94" s="415" t="s">
        <v>287</v>
      </c>
      <c r="K94" s="415" t="s">
        <v>287</v>
      </c>
      <c r="L94" s="415" t="s">
        <v>287</v>
      </c>
      <c r="M94" s="415" t="s">
        <v>287</v>
      </c>
      <c r="N94" s="415" t="s">
        <v>287</v>
      </c>
      <c r="O94" s="415" t="s">
        <v>287</v>
      </c>
      <c r="P94" s="415" t="s">
        <v>287</v>
      </c>
      <c r="Q94" s="415" t="s">
        <v>287</v>
      </c>
      <c r="R94" s="415" t="s">
        <v>287</v>
      </c>
      <c r="S94" s="415" t="s">
        <v>287</v>
      </c>
      <c r="T94" s="415" t="s">
        <v>287</v>
      </c>
    </row>
    <row r="95" spans="1:20" ht="15" customHeight="1" x14ac:dyDescent="0.35">
      <c r="A95" s="298">
        <v>45016</v>
      </c>
      <c r="B95" s="278" t="s">
        <v>295</v>
      </c>
      <c r="C95" s="278" t="s">
        <v>873</v>
      </c>
      <c r="D95" s="278" t="s">
        <v>320</v>
      </c>
      <c r="E95" s="278" t="s">
        <v>832</v>
      </c>
      <c r="F95" s="415" t="s">
        <v>287</v>
      </c>
      <c r="G95" s="415" t="s">
        <v>287</v>
      </c>
      <c r="H95" s="415" t="s">
        <v>287</v>
      </c>
      <c r="I95" s="415" t="s">
        <v>287</v>
      </c>
      <c r="J95" s="415" t="s">
        <v>287</v>
      </c>
      <c r="K95" s="415" t="s">
        <v>287</v>
      </c>
      <c r="L95" s="415" t="s">
        <v>287</v>
      </c>
      <c r="M95" s="415" t="s">
        <v>287</v>
      </c>
      <c r="N95" s="415" t="s">
        <v>287</v>
      </c>
      <c r="O95" s="415" t="s">
        <v>287</v>
      </c>
      <c r="P95" s="415" t="s">
        <v>287</v>
      </c>
      <c r="Q95" s="415" t="s">
        <v>287</v>
      </c>
      <c r="R95" s="415" t="s">
        <v>287</v>
      </c>
      <c r="S95" s="415" t="s">
        <v>287</v>
      </c>
      <c r="T95" s="415" t="s">
        <v>287</v>
      </c>
    </row>
    <row r="96" spans="1:20" ht="15" customHeight="1" x14ac:dyDescent="0.35">
      <c r="A96" s="298">
        <v>45016</v>
      </c>
      <c r="B96" s="278" t="s">
        <v>295</v>
      </c>
      <c r="C96" s="278" t="s">
        <v>873</v>
      </c>
      <c r="D96" s="278" t="s">
        <v>321</v>
      </c>
      <c r="E96" s="278" t="s">
        <v>832</v>
      </c>
      <c r="F96" s="415" t="s">
        <v>287</v>
      </c>
      <c r="G96" s="415" t="s">
        <v>287</v>
      </c>
      <c r="H96" s="415" t="s">
        <v>287</v>
      </c>
      <c r="I96" s="415">
        <v>194170367.38999999</v>
      </c>
      <c r="J96" s="415" t="s">
        <v>287</v>
      </c>
      <c r="K96" s="415" t="s">
        <v>287</v>
      </c>
      <c r="L96" s="415" t="s">
        <v>287</v>
      </c>
      <c r="M96" s="415" t="s">
        <v>287</v>
      </c>
      <c r="N96" s="415" t="s">
        <v>287</v>
      </c>
      <c r="O96" s="415" t="s">
        <v>287</v>
      </c>
      <c r="P96" s="415" t="s">
        <v>287</v>
      </c>
      <c r="Q96" s="415" t="s">
        <v>287</v>
      </c>
      <c r="R96" s="415" t="s">
        <v>287</v>
      </c>
      <c r="S96" s="415" t="s">
        <v>287</v>
      </c>
      <c r="T96" s="415" t="s">
        <v>287</v>
      </c>
    </row>
    <row r="97" spans="1:20" ht="15" customHeight="1" x14ac:dyDescent="0.35">
      <c r="A97" s="298">
        <v>45016</v>
      </c>
      <c r="B97" s="278" t="s">
        <v>295</v>
      </c>
      <c r="C97" s="278" t="s">
        <v>873</v>
      </c>
      <c r="D97" s="278" t="s">
        <v>322</v>
      </c>
      <c r="E97" s="278" t="s">
        <v>832</v>
      </c>
      <c r="F97" s="415" t="s">
        <v>287</v>
      </c>
      <c r="G97" s="415" t="s">
        <v>287</v>
      </c>
      <c r="H97" s="415" t="s">
        <v>287</v>
      </c>
      <c r="I97" s="415">
        <v>194170367.38999999</v>
      </c>
      <c r="J97" s="415" t="s">
        <v>287</v>
      </c>
      <c r="K97" s="415" t="s">
        <v>287</v>
      </c>
      <c r="L97" s="415" t="s">
        <v>287</v>
      </c>
      <c r="M97" s="415" t="s">
        <v>287</v>
      </c>
      <c r="N97" s="415" t="s">
        <v>287</v>
      </c>
      <c r="O97" s="415" t="s">
        <v>287</v>
      </c>
      <c r="P97" s="415" t="s">
        <v>287</v>
      </c>
      <c r="Q97" s="415" t="s">
        <v>287</v>
      </c>
      <c r="R97" s="415" t="s">
        <v>287</v>
      </c>
      <c r="S97" s="415" t="s">
        <v>287</v>
      </c>
      <c r="T97" s="415" t="s">
        <v>287</v>
      </c>
    </row>
    <row r="98" spans="1:20" ht="15" customHeight="1" x14ac:dyDescent="0.35">
      <c r="A98" s="298">
        <v>45107</v>
      </c>
      <c r="B98" s="278" t="s">
        <v>295</v>
      </c>
      <c r="C98" s="278" t="s">
        <v>873</v>
      </c>
      <c r="D98" s="278" t="s">
        <v>317</v>
      </c>
      <c r="E98" s="278" t="s">
        <v>832</v>
      </c>
      <c r="F98" s="415" t="s">
        <v>287</v>
      </c>
      <c r="G98" s="415" t="s">
        <v>287</v>
      </c>
      <c r="H98" s="415" t="s">
        <v>287</v>
      </c>
      <c r="I98" s="415">
        <v>221747604.34999999</v>
      </c>
      <c r="J98" s="415" t="s">
        <v>287</v>
      </c>
      <c r="K98" s="415" t="s">
        <v>287</v>
      </c>
      <c r="L98" s="415" t="s">
        <v>287</v>
      </c>
      <c r="M98" s="415" t="s">
        <v>287</v>
      </c>
      <c r="N98" s="415" t="s">
        <v>287</v>
      </c>
      <c r="O98" s="415" t="s">
        <v>287</v>
      </c>
      <c r="P98" s="415" t="s">
        <v>287</v>
      </c>
      <c r="Q98" s="415" t="s">
        <v>287</v>
      </c>
      <c r="R98" s="415" t="s">
        <v>287</v>
      </c>
      <c r="S98" s="415" t="s">
        <v>287</v>
      </c>
      <c r="T98" s="415" t="s">
        <v>287</v>
      </c>
    </row>
    <row r="99" spans="1:20" ht="15" customHeight="1" x14ac:dyDescent="0.35">
      <c r="A99" s="298">
        <v>45107</v>
      </c>
      <c r="B99" s="278" t="s">
        <v>295</v>
      </c>
      <c r="C99" s="278" t="s">
        <v>873</v>
      </c>
      <c r="D99" s="278" t="s">
        <v>318</v>
      </c>
      <c r="E99" s="278" t="s">
        <v>832</v>
      </c>
      <c r="F99" s="415" t="s">
        <v>287</v>
      </c>
      <c r="G99" s="415" t="s">
        <v>287</v>
      </c>
      <c r="H99" s="415" t="s">
        <v>287</v>
      </c>
      <c r="I99" s="415">
        <v>221747604.34999999</v>
      </c>
      <c r="J99" s="415" t="s">
        <v>287</v>
      </c>
      <c r="K99" s="415" t="s">
        <v>287</v>
      </c>
      <c r="L99" s="415" t="s">
        <v>287</v>
      </c>
      <c r="M99" s="415" t="s">
        <v>287</v>
      </c>
      <c r="N99" s="415" t="s">
        <v>287</v>
      </c>
      <c r="O99" s="415" t="s">
        <v>287</v>
      </c>
      <c r="P99" s="415" t="s">
        <v>287</v>
      </c>
      <c r="Q99" s="415" t="s">
        <v>287</v>
      </c>
      <c r="R99" s="415" t="s">
        <v>287</v>
      </c>
      <c r="S99" s="415" t="s">
        <v>287</v>
      </c>
      <c r="T99" s="415" t="s">
        <v>287</v>
      </c>
    </row>
    <row r="100" spans="1:20" ht="15" customHeight="1" x14ac:dyDescent="0.35">
      <c r="A100" s="298">
        <v>45107</v>
      </c>
      <c r="B100" s="278" t="s">
        <v>295</v>
      </c>
      <c r="C100" s="278" t="s">
        <v>873</v>
      </c>
      <c r="D100" s="278" t="s">
        <v>319</v>
      </c>
      <c r="E100" s="278" t="s">
        <v>832</v>
      </c>
      <c r="F100" s="415" t="s">
        <v>287</v>
      </c>
      <c r="G100" s="415" t="s">
        <v>287</v>
      </c>
      <c r="H100" s="415" t="s">
        <v>287</v>
      </c>
      <c r="I100" s="415" t="s">
        <v>287</v>
      </c>
      <c r="J100" s="415" t="s">
        <v>287</v>
      </c>
      <c r="K100" s="415" t="s">
        <v>287</v>
      </c>
      <c r="L100" s="415" t="s">
        <v>287</v>
      </c>
      <c r="M100" s="415" t="s">
        <v>287</v>
      </c>
      <c r="N100" s="415" t="s">
        <v>287</v>
      </c>
      <c r="O100" s="415" t="s">
        <v>287</v>
      </c>
      <c r="P100" s="415" t="s">
        <v>287</v>
      </c>
      <c r="Q100" s="415" t="s">
        <v>287</v>
      </c>
      <c r="R100" s="415" t="s">
        <v>287</v>
      </c>
      <c r="S100" s="415" t="s">
        <v>287</v>
      </c>
      <c r="T100" s="415" t="s">
        <v>287</v>
      </c>
    </row>
    <row r="101" spans="1:20" ht="15" customHeight="1" x14ac:dyDescent="0.35">
      <c r="A101" s="298">
        <v>45107</v>
      </c>
      <c r="B101" s="278" t="s">
        <v>295</v>
      </c>
      <c r="C101" s="278" t="s">
        <v>873</v>
      </c>
      <c r="D101" s="278" t="s">
        <v>320</v>
      </c>
      <c r="E101" s="278" t="s">
        <v>832</v>
      </c>
      <c r="F101" s="415" t="s">
        <v>287</v>
      </c>
      <c r="G101" s="415" t="s">
        <v>287</v>
      </c>
      <c r="H101" s="415" t="s">
        <v>287</v>
      </c>
      <c r="I101" s="415" t="s">
        <v>287</v>
      </c>
      <c r="J101" s="415" t="s">
        <v>287</v>
      </c>
      <c r="K101" s="415" t="s">
        <v>287</v>
      </c>
      <c r="L101" s="415" t="s">
        <v>287</v>
      </c>
      <c r="M101" s="415" t="s">
        <v>287</v>
      </c>
      <c r="N101" s="415" t="s">
        <v>287</v>
      </c>
      <c r="O101" s="415" t="s">
        <v>287</v>
      </c>
      <c r="P101" s="415" t="s">
        <v>287</v>
      </c>
      <c r="Q101" s="415" t="s">
        <v>287</v>
      </c>
      <c r="R101" s="415" t="s">
        <v>287</v>
      </c>
      <c r="S101" s="415" t="s">
        <v>287</v>
      </c>
      <c r="T101" s="415" t="s">
        <v>287</v>
      </c>
    </row>
    <row r="102" spans="1:20" ht="15" customHeight="1" x14ac:dyDescent="0.35">
      <c r="A102" s="298">
        <v>45107</v>
      </c>
      <c r="B102" s="278" t="s">
        <v>295</v>
      </c>
      <c r="C102" s="278" t="s">
        <v>873</v>
      </c>
      <c r="D102" s="278" t="s">
        <v>321</v>
      </c>
      <c r="E102" s="278" t="s">
        <v>832</v>
      </c>
      <c r="F102" s="415" t="s">
        <v>287</v>
      </c>
      <c r="G102" s="415" t="s">
        <v>287</v>
      </c>
      <c r="H102" s="415" t="s">
        <v>287</v>
      </c>
      <c r="I102" s="415">
        <v>221747604.34999999</v>
      </c>
      <c r="J102" s="415" t="s">
        <v>287</v>
      </c>
      <c r="K102" s="415" t="s">
        <v>287</v>
      </c>
      <c r="L102" s="415" t="s">
        <v>287</v>
      </c>
      <c r="M102" s="415" t="s">
        <v>287</v>
      </c>
      <c r="N102" s="415" t="s">
        <v>287</v>
      </c>
      <c r="O102" s="415">
        <v>0</v>
      </c>
      <c r="P102" s="415" t="s">
        <v>287</v>
      </c>
      <c r="Q102" s="415" t="s">
        <v>287</v>
      </c>
      <c r="R102" s="415" t="s">
        <v>287</v>
      </c>
      <c r="S102" s="415">
        <v>11500000</v>
      </c>
      <c r="T102" s="415" t="s">
        <v>287</v>
      </c>
    </row>
    <row r="103" spans="1:20" ht="15" customHeight="1" x14ac:dyDescent="0.35">
      <c r="A103" s="298">
        <v>45107</v>
      </c>
      <c r="B103" s="278" t="s">
        <v>295</v>
      </c>
      <c r="C103" s="278" t="s">
        <v>873</v>
      </c>
      <c r="D103" s="278" t="s">
        <v>322</v>
      </c>
      <c r="E103" s="278" t="s">
        <v>832</v>
      </c>
      <c r="F103" s="415" t="s">
        <v>287</v>
      </c>
      <c r="G103" s="415" t="s">
        <v>287</v>
      </c>
      <c r="H103" s="415" t="s">
        <v>287</v>
      </c>
      <c r="I103" s="415">
        <v>221747604.34999999</v>
      </c>
      <c r="J103" s="415" t="s">
        <v>287</v>
      </c>
      <c r="K103" s="415" t="s">
        <v>287</v>
      </c>
      <c r="L103" s="415" t="s">
        <v>287</v>
      </c>
      <c r="M103" s="415" t="s">
        <v>287</v>
      </c>
      <c r="N103" s="415" t="s">
        <v>287</v>
      </c>
      <c r="O103" s="415">
        <v>0</v>
      </c>
      <c r="P103" s="415" t="s">
        <v>287</v>
      </c>
      <c r="Q103" s="415" t="s">
        <v>287</v>
      </c>
      <c r="R103" s="415" t="s">
        <v>287</v>
      </c>
      <c r="S103" s="415">
        <v>11500000</v>
      </c>
      <c r="T103" s="415" t="s">
        <v>287</v>
      </c>
    </row>
    <row r="104" spans="1:20" ht="15" customHeight="1" x14ac:dyDescent="0.35">
      <c r="A104" s="298">
        <v>45199</v>
      </c>
      <c r="B104" s="278" t="s">
        <v>295</v>
      </c>
      <c r="C104" s="278" t="s">
        <v>873</v>
      </c>
      <c r="D104" s="278" t="s">
        <v>317</v>
      </c>
      <c r="E104" s="278" t="s">
        <v>832</v>
      </c>
      <c r="F104" s="415" t="s">
        <v>287</v>
      </c>
      <c r="G104" s="415" t="s">
        <v>287</v>
      </c>
      <c r="H104" s="415" t="s">
        <v>287</v>
      </c>
      <c r="I104" s="415">
        <v>232740799.55000001</v>
      </c>
      <c r="J104" s="415" t="s">
        <v>287</v>
      </c>
      <c r="K104" s="415" t="s">
        <v>287</v>
      </c>
      <c r="L104" s="415" t="s">
        <v>287</v>
      </c>
      <c r="M104" s="415" t="s">
        <v>287</v>
      </c>
      <c r="N104" s="415" t="s">
        <v>287</v>
      </c>
      <c r="O104" s="415" t="s">
        <v>287</v>
      </c>
      <c r="P104" s="415" t="s">
        <v>287</v>
      </c>
      <c r="Q104" s="415" t="s">
        <v>287</v>
      </c>
      <c r="R104" s="415" t="s">
        <v>287</v>
      </c>
      <c r="S104" s="415" t="s">
        <v>287</v>
      </c>
      <c r="T104" s="415" t="s">
        <v>287</v>
      </c>
    </row>
    <row r="105" spans="1:20" ht="15" customHeight="1" x14ac:dyDescent="0.35">
      <c r="A105" s="298">
        <v>45199</v>
      </c>
      <c r="B105" s="278" t="s">
        <v>295</v>
      </c>
      <c r="C105" s="278" t="s">
        <v>873</v>
      </c>
      <c r="D105" s="278" t="s">
        <v>318</v>
      </c>
      <c r="E105" s="278" t="s">
        <v>832</v>
      </c>
      <c r="F105" s="415" t="s">
        <v>287</v>
      </c>
      <c r="G105" s="415" t="s">
        <v>287</v>
      </c>
      <c r="H105" s="415" t="s">
        <v>287</v>
      </c>
      <c r="I105" s="415">
        <v>232740799.55000001</v>
      </c>
      <c r="J105" s="415" t="s">
        <v>287</v>
      </c>
      <c r="K105" s="415" t="s">
        <v>287</v>
      </c>
      <c r="L105" s="415" t="s">
        <v>287</v>
      </c>
      <c r="M105" s="415" t="s">
        <v>287</v>
      </c>
      <c r="N105" s="415" t="s">
        <v>287</v>
      </c>
      <c r="O105" s="415" t="s">
        <v>287</v>
      </c>
      <c r="P105" s="415" t="s">
        <v>287</v>
      </c>
      <c r="Q105" s="415" t="s">
        <v>287</v>
      </c>
      <c r="R105" s="415" t="s">
        <v>287</v>
      </c>
      <c r="S105" s="415" t="s">
        <v>287</v>
      </c>
      <c r="T105" s="415" t="s">
        <v>287</v>
      </c>
    </row>
    <row r="106" spans="1:20" ht="15" customHeight="1" x14ac:dyDescent="0.35">
      <c r="A106" s="298">
        <v>45199</v>
      </c>
      <c r="B106" s="278" t="s">
        <v>295</v>
      </c>
      <c r="C106" s="278" t="s">
        <v>873</v>
      </c>
      <c r="D106" s="278" t="s">
        <v>319</v>
      </c>
      <c r="E106" s="278" t="s">
        <v>832</v>
      </c>
      <c r="F106" s="415" t="s">
        <v>287</v>
      </c>
      <c r="G106" s="415" t="s">
        <v>287</v>
      </c>
      <c r="H106" s="415" t="s">
        <v>287</v>
      </c>
      <c r="I106" s="415" t="s">
        <v>287</v>
      </c>
      <c r="J106" s="415" t="s">
        <v>287</v>
      </c>
      <c r="K106" s="415" t="s">
        <v>287</v>
      </c>
      <c r="L106" s="415" t="s">
        <v>287</v>
      </c>
      <c r="M106" s="415" t="s">
        <v>287</v>
      </c>
      <c r="N106" s="415" t="s">
        <v>287</v>
      </c>
      <c r="O106" s="415" t="s">
        <v>287</v>
      </c>
      <c r="P106" s="415" t="s">
        <v>287</v>
      </c>
      <c r="Q106" s="415" t="s">
        <v>287</v>
      </c>
      <c r="R106" s="415" t="s">
        <v>287</v>
      </c>
      <c r="S106" s="415" t="s">
        <v>287</v>
      </c>
      <c r="T106" s="415" t="s">
        <v>287</v>
      </c>
    </row>
    <row r="107" spans="1:20" ht="15" customHeight="1" x14ac:dyDescent="0.35">
      <c r="A107" s="298">
        <v>45199</v>
      </c>
      <c r="B107" s="278" t="s">
        <v>295</v>
      </c>
      <c r="C107" s="278" t="s">
        <v>873</v>
      </c>
      <c r="D107" s="278" t="s">
        <v>320</v>
      </c>
      <c r="E107" s="278" t="s">
        <v>832</v>
      </c>
      <c r="F107" s="415" t="s">
        <v>287</v>
      </c>
      <c r="G107" s="415" t="s">
        <v>287</v>
      </c>
      <c r="H107" s="415" t="s">
        <v>287</v>
      </c>
      <c r="I107" s="415" t="s">
        <v>287</v>
      </c>
      <c r="J107" s="415" t="s">
        <v>287</v>
      </c>
      <c r="K107" s="415" t="s">
        <v>287</v>
      </c>
      <c r="L107" s="415" t="s">
        <v>287</v>
      </c>
      <c r="M107" s="415" t="s">
        <v>287</v>
      </c>
      <c r="N107" s="415" t="s">
        <v>287</v>
      </c>
      <c r="O107" s="415" t="s">
        <v>287</v>
      </c>
      <c r="P107" s="415" t="s">
        <v>287</v>
      </c>
      <c r="Q107" s="415" t="s">
        <v>287</v>
      </c>
      <c r="R107" s="415" t="s">
        <v>287</v>
      </c>
      <c r="S107" s="415" t="s">
        <v>287</v>
      </c>
      <c r="T107" s="415" t="s">
        <v>287</v>
      </c>
    </row>
    <row r="108" spans="1:20" ht="15" customHeight="1" x14ac:dyDescent="0.35">
      <c r="A108" s="298">
        <v>45199</v>
      </c>
      <c r="B108" s="278" t="s">
        <v>295</v>
      </c>
      <c r="C108" s="278" t="s">
        <v>873</v>
      </c>
      <c r="D108" s="278" t="s">
        <v>321</v>
      </c>
      <c r="E108" s="278" t="s">
        <v>832</v>
      </c>
      <c r="F108" s="415" t="s">
        <v>287</v>
      </c>
      <c r="G108" s="415" t="s">
        <v>287</v>
      </c>
      <c r="H108" s="415" t="s">
        <v>287</v>
      </c>
      <c r="I108" s="415">
        <v>232740799.55000001</v>
      </c>
      <c r="J108" s="415" t="s">
        <v>287</v>
      </c>
      <c r="K108" s="415" t="s">
        <v>287</v>
      </c>
      <c r="L108" s="415" t="s">
        <v>287</v>
      </c>
      <c r="M108" s="415" t="s">
        <v>287</v>
      </c>
      <c r="N108" s="415" t="s">
        <v>287</v>
      </c>
      <c r="O108" s="415">
        <v>0</v>
      </c>
      <c r="P108" s="415" t="s">
        <v>287</v>
      </c>
      <c r="Q108" s="415" t="s">
        <v>287</v>
      </c>
      <c r="R108" s="415" t="s">
        <v>287</v>
      </c>
      <c r="S108" s="415">
        <v>11500000</v>
      </c>
      <c r="T108" s="415" t="s">
        <v>287</v>
      </c>
    </row>
    <row r="109" spans="1:20" ht="15" customHeight="1" x14ac:dyDescent="0.35">
      <c r="A109" s="298">
        <v>45199</v>
      </c>
      <c r="B109" s="278" t="s">
        <v>295</v>
      </c>
      <c r="C109" s="278" t="s">
        <v>873</v>
      </c>
      <c r="D109" s="278" t="s">
        <v>322</v>
      </c>
      <c r="E109" s="278" t="s">
        <v>832</v>
      </c>
      <c r="F109" s="415" t="s">
        <v>287</v>
      </c>
      <c r="G109" s="415" t="s">
        <v>287</v>
      </c>
      <c r="H109" s="415" t="s">
        <v>287</v>
      </c>
      <c r="I109" s="415">
        <v>232740799.55000001</v>
      </c>
      <c r="J109" s="415" t="s">
        <v>287</v>
      </c>
      <c r="K109" s="415" t="s">
        <v>287</v>
      </c>
      <c r="L109" s="415" t="s">
        <v>287</v>
      </c>
      <c r="M109" s="415" t="s">
        <v>287</v>
      </c>
      <c r="N109" s="415" t="s">
        <v>287</v>
      </c>
      <c r="O109" s="415">
        <v>0</v>
      </c>
      <c r="P109" s="415" t="s">
        <v>287</v>
      </c>
      <c r="Q109" s="415" t="s">
        <v>287</v>
      </c>
      <c r="R109" s="415" t="s">
        <v>287</v>
      </c>
      <c r="S109" s="415">
        <v>11500000</v>
      </c>
      <c r="T109" s="415" t="s">
        <v>287</v>
      </c>
    </row>
    <row r="110" spans="1:20" s="609" customFormat="1" ht="15" customHeight="1" x14ac:dyDescent="0.35">
      <c r="A110" s="586">
        <v>45291</v>
      </c>
      <c r="B110" s="587" t="s">
        <v>295</v>
      </c>
      <c r="C110" s="587" t="s">
        <v>873</v>
      </c>
      <c r="D110" s="587" t="s">
        <v>317</v>
      </c>
      <c r="E110" s="587" t="s">
        <v>832</v>
      </c>
      <c r="F110" s="588" t="s">
        <v>287</v>
      </c>
      <c r="G110" s="588" t="s">
        <v>287</v>
      </c>
      <c r="H110" s="588" t="s">
        <v>287</v>
      </c>
      <c r="I110" s="588">
        <v>207974776.78999999</v>
      </c>
      <c r="J110" s="588" t="s">
        <v>287</v>
      </c>
      <c r="K110" s="588" t="s">
        <v>287</v>
      </c>
      <c r="L110" s="588" t="s">
        <v>287</v>
      </c>
      <c r="M110" s="588" t="s">
        <v>287</v>
      </c>
      <c r="N110" s="588" t="s">
        <v>287</v>
      </c>
      <c r="O110" s="588" t="s">
        <v>287</v>
      </c>
      <c r="P110" s="588" t="s">
        <v>287</v>
      </c>
      <c r="Q110" s="588" t="s">
        <v>287</v>
      </c>
      <c r="R110" s="588" t="s">
        <v>287</v>
      </c>
      <c r="S110" s="588" t="s">
        <v>287</v>
      </c>
      <c r="T110" s="588" t="s">
        <v>287</v>
      </c>
    </row>
    <row r="111" spans="1:20" s="609" customFormat="1" ht="15" customHeight="1" x14ac:dyDescent="0.35">
      <c r="A111" s="586">
        <v>45291</v>
      </c>
      <c r="B111" s="587" t="s">
        <v>295</v>
      </c>
      <c r="C111" s="587" t="s">
        <v>873</v>
      </c>
      <c r="D111" s="587" t="s">
        <v>318</v>
      </c>
      <c r="E111" s="587" t="s">
        <v>832</v>
      </c>
      <c r="F111" s="588" t="s">
        <v>287</v>
      </c>
      <c r="G111" s="588" t="s">
        <v>287</v>
      </c>
      <c r="H111" s="588" t="s">
        <v>287</v>
      </c>
      <c r="I111" s="588">
        <v>207974776.78999999</v>
      </c>
      <c r="J111" s="588" t="s">
        <v>287</v>
      </c>
      <c r="K111" s="588" t="s">
        <v>287</v>
      </c>
      <c r="L111" s="588" t="s">
        <v>287</v>
      </c>
      <c r="M111" s="588" t="s">
        <v>287</v>
      </c>
      <c r="N111" s="588" t="s">
        <v>287</v>
      </c>
      <c r="O111" s="588" t="s">
        <v>287</v>
      </c>
      <c r="P111" s="588" t="s">
        <v>287</v>
      </c>
      <c r="Q111" s="588" t="s">
        <v>287</v>
      </c>
      <c r="R111" s="588" t="s">
        <v>287</v>
      </c>
      <c r="S111" s="588" t="s">
        <v>287</v>
      </c>
      <c r="T111" s="588" t="s">
        <v>287</v>
      </c>
    </row>
    <row r="112" spans="1:20" s="609" customFormat="1" ht="15" customHeight="1" x14ac:dyDescent="0.35">
      <c r="A112" s="586">
        <v>45291</v>
      </c>
      <c r="B112" s="587" t="s">
        <v>295</v>
      </c>
      <c r="C112" s="587" t="s">
        <v>873</v>
      </c>
      <c r="D112" s="587" t="s">
        <v>319</v>
      </c>
      <c r="E112" s="587" t="s">
        <v>832</v>
      </c>
      <c r="F112" s="588" t="s">
        <v>287</v>
      </c>
      <c r="G112" s="588" t="s">
        <v>287</v>
      </c>
      <c r="H112" s="588" t="s">
        <v>287</v>
      </c>
      <c r="I112" s="588" t="s">
        <v>287</v>
      </c>
      <c r="J112" s="588" t="s">
        <v>287</v>
      </c>
      <c r="K112" s="588" t="s">
        <v>287</v>
      </c>
      <c r="L112" s="588" t="s">
        <v>287</v>
      </c>
      <c r="M112" s="588" t="s">
        <v>287</v>
      </c>
      <c r="N112" s="588" t="s">
        <v>287</v>
      </c>
      <c r="O112" s="588" t="s">
        <v>287</v>
      </c>
      <c r="P112" s="588" t="s">
        <v>287</v>
      </c>
      <c r="Q112" s="588" t="s">
        <v>287</v>
      </c>
      <c r="R112" s="588" t="s">
        <v>287</v>
      </c>
      <c r="S112" s="588" t="s">
        <v>287</v>
      </c>
      <c r="T112" s="588" t="s">
        <v>287</v>
      </c>
    </row>
    <row r="113" spans="1:20" s="609" customFormat="1" ht="15" customHeight="1" x14ac:dyDescent="0.35">
      <c r="A113" s="586">
        <v>45291</v>
      </c>
      <c r="B113" s="587" t="s">
        <v>295</v>
      </c>
      <c r="C113" s="587" t="s">
        <v>873</v>
      </c>
      <c r="D113" s="587" t="s">
        <v>320</v>
      </c>
      <c r="E113" s="587" t="s">
        <v>832</v>
      </c>
      <c r="F113" s="588" t="s">
        <v>287</v>
      </c>
      <c r="G113" s="588" t="s">
        <v>287</v>
      </c>
      <c r="H113" s="588" t="s">
        <v>287</v>
      </c>
      <c r="I113" s="588" t="s">
        <v>287</v>
      </c>
      <c r="J113" s="588" t="s">
        <v>287</v>
      </c>
      <c r="K113" s="588" t="s">
        <v>287</v>
      </c>
      <c r="L113" s="588" t="s">
        <v>287</v>
      </c>
      <c r="M113" s="588" t="s">
        <v>287</v>
      </c>
      <c r="N113" s="588" t="s">
        <v>287</v>
      </c>
      <c r="O113" s="588" t="s">
        <v>287</v>
      </c>
      <c r="P113" s="588" t="s">
        <v>287</v>
      </c>
      <c r="Q113" s="588" t="s">
        <v>287</v>
      </c>
      <c r="R113" s="588" t="s">
        <v>287</v>
      </c>
      <c r="S113" s="588" t="s">
        <v>287</v>
      </c>
      <c r="T113" s="588" t="s">
        <v>287</v>
      </c>
    </row>
    <row r="114" spans="1:20" s="609" customFormat="1" ht="15" customHeight="1" x14ac:dyDescent="0.35">
      <c r="A114" s="586">
        <v>45291</v>
      </c>
      <c r="B114" s="587" t="s">
        <v>295</v>
      </c>
      <c r="C114" s="587" t="s">
        <v>873</v>
      </c>
      <c r="D114" s="587" t="s">
        <v>321</v>
      </c>
      <c r="E114" s="587" t="s">
        <v>832</v>
      </c>
      <c r="F114" s="588" t="s">
        <v>287</v>
      </c>
      <c r="G114" s="588" t="s">
        <v>287</v>
      </c>
      <c r="H114" s="588" t="s">
        <v>287</v>
      </c>
      <c r="I114" s="588">
        <v>207974776.78999999</v>
      </c>
      <c r="J114" s="588" t="s">
        <v>287</v>
      </c>
      <c r="K114" s="588" t="s">
        <v>287</v>
      </c>
      <c r="L114" s="588" t="s">
        <v>287</v>
      </c>
      <c r="M114" s="588" t="s">
        <v>287</v>
      </c>
      <c r="N114" s="588" t="s">
        <v>287</v>
      </c>
      <c r="O114" s="588">
        <v>0</v>
      </c>
      <c r="P114" s="588" t="s">
        <v>287</v>
      </c>
      <c r="Q114" s="588" t="s">
        <v>287</v>
      </c>
      <c r="R114" s="588" t="s">
        <v>287</v>
      </c>
      <c r="S114" s="588">
        <v>11500000</v>
      </c>
      <c r="T114" s="588" t="s">
        <v>287</v>
      </c>
    </row>
    <row r="115" spans="1:20" s="609" customFormat="1" ht="15" customHeight="1" x14ac:dyDescent="0.35">
      <c r="A115" s="586">
        <v>45291</v>
      </c>
      <c r="B115" s="587" t="s">
        <v>295</v>
      </c>
      <c r="C115" s="587" t="s">
        <v>873</v>
      </c>
      <c r="D115" s="587" t="s">
        <v>322</v>
      </c>
      <c r="E115" s="587" t="s">
        <v>832</v>
      </c>
      <c r="F115" s="588" t="s">
        <v>287</v>
      </c>
      <c r="G115" s="588" t="s">
        <v>287</v>
      </c>
      <c r="H115" s="588" t="s">
        <v>287</v>
      </c>
      <c r="I115" s="588">
        <v>207974776.78999999</v>
      </c>
      <c r="J115" s="588" t="s">
        <v>287</v>
      </c>
      <c r="K115" s="588" t="s">
        <v>287</v>
      </c>
      <c r="L115" s="588" t="s">
        <v>287</v>
      </c>
      <c r="M115" s="588" t="s">
        <v>287</v>
      </c>
      <c r="N115" s="588" t="s">
        <v>287</v>
      </c>
      <c r="O115" s="588">
        <v>0</v>
      </c>
      <c r="P115" s="588" t="s">
        <v>287</v>
      </c>
      <c r="Q115" s="588" t="s">
        <v>287</v>
      </c>
      <c r="R115" s="588" t="s">
        <v>287</v>
      </c>
      <c r="S115" s="588">
        <v>15000000</v>
      </c>
      <c r="T115" s="588" t="s">
        <v>287</v>
      </c>
    </row>
  </sheetData>
  <autoFilter ref="A1:T7" xr:uid="{F72A0682-F92B-468E-81B3-7444ADE3D185}"/>
  <sortState xmlns:xlrd2="http://schemas.microsoft.com/office/spreadsheetml/2017/richdata2" ref="A1:T7">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20"/>
  <sheetViews>
    <sheetView zoomScaleNormal="100" workbookViewId="0">
      <pane ySplit="1" topLeftCell="A2" activePane="bottomLeft" state="frozen"/>
      <selection pane="bottomLeft" activeCell="H26" sqref="H26"/>
    </sheetView>
  </sheetViews>
  <sheetFormatPr defaultRowHeight="15" customHeight="1" x14ac:dyDescent="0.35"/>
  <cols>
    <col min="1" max="1" width="13.453125" style="7" bestFit="1" customWidth="1"/>
    <col min="2" max="2" width="14" bestFit="1" customWidth="1"/>
    <col min="3" max="3" width="22.6328125" bestFit="1" customWidth="1"/>
    <col min="4" max="4" width="45.54296875" bestFit="1" customWidth="1"/>
    <col min="5" max="5" width="11.08984375" bestFit="1" customWidth="1"/>
    <col min="6" max="6" width="17.08984375" style="8" bestFit="1" customWidth="1"/>
    <col min="7" max="8" width="15.453125" style="8" bestFit="1" customWidth="1"/>
    <col min="9" max="9" width="16.1796875" style="8" bestFit="1" customWidth="1"/>
    <col min="10" max="10" width="15.453125" style="8" bestFit="1" customWidth="1"/>
    <col min="11" max="11" width="17.7265625" style="8" bestFit="1" customWidth="1"/>
    <col min="12" max="13" width="15.453125" style="8" bestFit="1" customWidth="1"/>
    <col min="14" max="161" width="10.6328125" customWidth="1"/>
  </cols>
  <sheetData>
    <row r="1" spans="1:13" s="25" customFormat="1" ht="15" customHeight="1" x14ac:dyDescent="0.35">
      <c r="A1" s="298" t="s">
        <v>0</v>
      </c>
      <c r="B1" s="278" t="s">
        <v>2</v>
      </c>
      <c r="C1" s="278" t="s">
        <v>3</v>
      </c>
      <c r="D1" s="278" t="s">
        <v>5</v>
      </c>
      <c r="E1" s="278" t="s">
        <v>4</v>
      </c>
      <c r="F1" s="200" t="s">
        <v>529</v>
      </c>
      <c r="G1" s="200" t="s">
        <v>530</v>
      </c>
      <c r="H1" s="200" t="s">
        <v>531</v>
      </c>
      <c r="I1" s="200" t="s">
        <v>532</v>
      </c>
      <c r="J1" s="200" t="s">
        <v>533</v>
      </c>
      <c r="K1" s="200" t="s">
        <v>534</v>
      </c>
      <c r="L1" s="200" t="s">
        <v>535</v>
      </c>
      <c r="M1" s="200" t="s">
        <v>536</v>
      </c>
    </row>
    <row r="2" spans="1:13" ht="15" customHeight="1" x14ac:dyDescent="0.35">
      <c r="A2" s="298">
        <v>43646</v>
      </c>
      <c r="B2" s="278" t="s">
        <v>295</v>
      </c>
      <c r="C2" s="278" t="s">
        <v>873</v>
      </c>
      <c r="D2" s="278" t="s">
        <v>122</v>
      </c>
      <c r="E2" s="278" t="s">
        <v>832</v>
      </c>
      <c r="F2" s="415">
        <f>HLOOKUP(F$1,'Bursa_BMSC PQD'!$E$1:$HP$12,2,FALSE)</f>
        <v>0</v>
      </c>
      <c r="G2" s="415">
        <f>HLOOKUP(G$1,'Bursa_BMSC PQD'!$E$1:$HP$12,2,FALSE)</f>
        <v>0</v>
      </c>
      <c r="H2" s="415">
        <f>HLOOKUP(H$1,'Bursa_BMSC PQD'!$E$1:$HP$12,2,FALSE)</f>
        <v>0</v>
      </c>
      <c r="I2" s="415">
        <f>HLOOKUP(I$1,'Bursa_BMSC PQD'!$E$1:$HP$12,2,FALSE)</f>
        <v>236140602.74000001</v>
      </c>
      <c r="J2" s="415">
        <f>HLOOKUP(J$1,'Bursa_BMSC PQD'!$E$1:$HP$12,2,FALSE)</f>
        <v>0</v>
      </c>
      <c r="K2" s="415">
        <f>HLOOKUP(K$1,'Bursa_BMSC PQD'!$E$1:$HP$12,2,FALSE)</f>
        <v>1431335000</v>
      </c>
      <c r="L2" s="415">
        <f>HLOOKUP(L$1,'Bursa_BMSC PQD'!$E$1:$HP$12,2,FALSE)</f>
        <v>0</v>
      </c>
      <c r="M2" s="415">
        <f>HLOOKUP(M$1,'Bursa_BMSC PQD'!$E$1:$HP$12,2,FALSE)</f>
        <v>0</v>
      </c>
    </row>
    <row r="3" spans="1:13" ht="15" customHeight="1" x14ac:dyDescent="0.35">
      <c r="A3" s="298">
        <v>43738</v>
      </c>
      <c r="B3" s="278" t="s">
        <v>295</v>
      </c>
      <c r="C3" s="278" t="s">
        <v>873</v>
      </c>
      <c r="D3" s="278" t="s">
        <v>122</v>
      </c>
      <c r="E3" s="278" t="s">
        <v>832</v>
      </c>
      <c r="F3" s="415">
        <f>HLOOKUP(F$1,'Bursa_BMSC PQD'!$E$1:$HP$12,3,FALSE)</f>
        <v>0</v>
      </c>
      <c r="G3" s="415">
        <f>HLOOKUP(G$1,'Bursa_BMSC PQD'!$E$1:$HP$12,3,FALSE)</f>
        <v>0</v>
      </c>
      <c r="H3" s="415">
        <f>HLOOKUP(H$1,'Bursa_BMSC PQD'!$E$1:$HP$12,3,FALSE)</f>
        <v>0</v>
      </c>
      <c r="I3" s="415">
        <f>HLOOKUP(I$1,'Bursa_BMSC PQD'!$E$1:$HP$12,3,FALSE)</f>
        <v>224852727.88999999</v>
      </c>
      <c r="J3" s="415">
        <f>HLOOKUP(J$1,'Bursa_BMSC PQD'!$E$1:$HP$12,3,FALSE)</f>
        <v>0</v>
      </c>
      <c r="K3" s="415">
        <f>HLOOKUP(K$1,'Bursa_BMSC PQD'!$E$1:$HP$12,3,FALSE)</f>
        <v>1431900000</v>
      </c>
      <c r="L3" s="415">
        <f>HLOOKUP(L$1,'Bursa_BMSC PQD'!$E$1:$HP$12,3,FALSE)</f>
        <v>0</v>
      </c>
      <c r="M3" s="415">
        <f>HLOOKUP(M$1,'Bursa_BMSC PQD'!$E$1:$HP$12,3,FALSE)</f>
        <v>0</v>
      </c>
    </row>
    <row r="4" spans="1:13" ht="15" customHeight="1" x14ac:dyDescent="0.35">
      <c r="A4" s="298">
        <v>43830</v>
      </c>
      <c r="B4" s="278" t="s">
        <v>295</v>
      </c>
      <c r="C4" s="278" t="s">
        <v>873</v>
      </c>
      <c r="D4" s="278" t="s">
        <v>122</v>
      </c>
      <c r="E4" s="278" t="s">
        <v>832</v>
      </c>
      <c r="F4" s="415">
        <f>HLOOKUP(F$1,'Bursa_BMSC PQD'!$E$1:$HP$12,4,FALSE)</f>
        <v>0</v>
      </c>
      <c r="G4" s="415">
        <f>HLOOKUP(G$1,'Bursa_BMSC PQD'!$E$1:$HP$12,4,FALSE)</f>
        <v>0</v>
      </c>
      <c r="H4" s="415">
        <f>HLOOKUP(H$1,'Bursa_BMSC PQD'!$E$1:$HP$12,4,FALSE)</f>
        <v>0</v>
      </c>
      <c r="I4" s="415">
        <f>HLOOKUP(I$1,'Bursa_BMSC PQD'!$E$1:$HP$12,4,FALSE)</f>
        <v>221622292.75</v>
      </c>
      <c r="J4" s="415">
        <f>HLOOKUP(J$1,'Bursa_BMSC PQD'!$E$1:$HP$12,4,FALSE)</f>
        <v>0</v>
      </c>
      <c r="K4" s="415">
        <f>HLOOKUP(K$1,'Bursa_BMSC PQD'!$E$1:$HP$12,4,FALSE)</f>
        <v>1430930000</v>
      </c>
      <c r="L4" s="415">
        <f>HLOOKUP(L$1,'Bursa_BMSC PQD'!$E$1:$HP$12,4,FALSE)</f>
        <v>0</v>
      </c>
      <c r="M4" s="415">
        <f>HLOOKUP(M$1,'Bursa_BMSC PQD'!$E$1:$HP$12,4,FALSE)</f>
        <v>0</v>
      </c>
    </row>
    <row r="5" spans="1:13" ht="15" customHeight="1" x14ac:dyDescent="0.35">
      <c r="A5" s="298">
        <v>43921</v>
      </c>
      <c r="B5" s="278" t="s">
        <v>295</v>
      </c>
      <c r="C5" s="278" t="s">
        <v>873</v>
      </c>
      <c r="D5" s="278" t="s">
        <v>122</v>
      </c>
      <c r="E5" s="278" t="s">
        <v>832</v>
      </c>
      <c r="F5" s="415">
        <f>HLOOKUP(F$1,'Bursa_BMSC PQD'!$E$1:$HP$12,5,FALSE)</f>
        <v>0</v>
      </c>
      <c r="G5" s="415">
        <f>HLOOKUP(G$1,'Bursa_BMSC PQD'!$E$1:$HP$12,5,FALSE)</f>
        <v>0</v>
      </c>
      <c r="H5" s="415">
        <f>HLOOKUP(H$1,'Bursa_BMSC PQD'!$E$1:$HP$12,5,FALSE)</f>
        <v>0</v>
      </c>
      <c r="I5" s="415">
        <f>HLOOKUP(I$1,'Bursa_BMSC PQD'!$E$1:$HP$12,5,FALSE)</f>
        <v>279819230.23999995</v>
      </c>
      <c r="J5" s="415">
        <f>HLOOKUP(J$1,'Bursa_BMSC PQD'!$E$1:$HP$12,5,FALSE)</f>
        <v>0</v>
      </c>
      <c r="K5" s="415">
        <f>HLOOKUP(K$1,'Bursa_BMSC PQD'!$E$1:$HP$12,5,FALSE)</f>
        <v>1433130000</v>
      </c>
      <c r="L5" s="415">
        <f>HLOOKUP(L$1,'Bursa_BMSC PQD'!$E$1:$HP$12,5,FALSE)</f>
        <v>0</v>
      </c>
      <c r="M5" s="415">
        <f>HLOOKUP(M$1,'Bursa_BMSC PQD'!$E$1:$HP$12,5,FALSE)</f>
        <v>0</v>
      </c>
    </row>
    <row r="6" spans="1:13" ht="15" customHeight="1" x14ac:dyDescent="0.35">
      <c r="A6" s="298">
        <v>44012</v>
      </c>
      <c r="B6" s="278" t="s">
        <v>295</v>
      </c>
      <c r="C6" s="278" t="s">
        <v>873</v>
      </c>
      <c r="D6" s="278" t="s">
        <v>122</v>
      </c>
      <c r="E6" s="278" t="s">
        <v>832</v>
      </c>
      <c r="F6" s="415">
        <f>HLOOKUP(F$1,'Bursa_BMSC PQD'!$E$1:$HP$12,6,FALSE)</f>
        <v>0</v>
      </c>
      <c r="G6" s="415">
        <f>HLOOKUP(G$1,'Bursa_BMSC PQD'!$E$1:$HP$12,6,FALSE)</f>
        <v>0</v>
      </c>
      <c r="H6" s="415">
        <f>HLOOKUP(H$1,'Bursa_BMSC PQD'!$E$1:$HP$12,6,FALSE)</f>
        <v>0</v>
      </c>
      <c r="I6" s="415">
        <f>HLOOKUP(I$1,'Bursa_BMSC PQD'!$E$1:$HP$12,6,FALSE)</f>
        <v>298900558.70999998</v>
      </c>
      <c r="J6" s="415">
        <f>HLOOKUP(J$1,'Bursa_BMSC PQD'!$E$1:$HP$12,6,FALSE)</f>
        <v>0</v>
      </c>
      <c r="K6" s="415">
        <f>HLOOKUP(K$1,'Bursa_BMSC PQD'!$E$1:$HP$12,6,FALSE)</f>
        <v>1432825000</v>
      </c>
      <c r="L6" s="415">
        <f>HLOOKUP(L$1,'Bursa_BMSC PQD'!$E$1:$HP$12,6,FALSE)</f>
        <v>0</v>
      </c>
      <c r="M6" s="415">
        <f>HLOOKUP(M$1,'Bursa_BMSC PQD'!$E$1:$HP$12,6,FALSE)</f>
        <v>0</v>
      </c>
    </row>
    <row r="7" spans="1:13" ht="15" customHeight="1" x14ac:dyDescent="0.35">
      <c r="A7" s="298">
        <v>44104</v>
      </c>
      <c r="B7" s="278" t="s">
        <v>295</v>
      </c>
      <c r="C7" s="278" t="s">
        <v>873</v>
      </c>
      <c r="D7" s="278" t="s">
        <v>122</v>
      </c>
      <c r="E7" s="278" t="s">
        <v>832</v>
      </c>
      <c r="F7" s="415">
        <f>HLOOKUP(F$1,'Bursa_BMSC PQD'!$E$1:$HP$12,7,FALSE)</f>
        <v>0</v>
      </c>
      <c r="G7" s="415">
        <f>HLOOKUP(G$1,'Bursa_BMSC PQD'!$E$1:$HP$12,7,FALSE)</f>
        <v>0</v>
      </c>
      <c r="H7" s="415">
        <f>HLOOKUP(H$1,'Bursa_BMSC PQD'!$E$1:$HP$12,7,FALSE)</f>
        <v>0</v>
      </c>
      <c r="I7" s="415">
        <f>HLOOKUP(I$1,'Bursa_BMSC PQD'!$E$1:$HP$12,7,FALSE)</f>
        <v>323501740.45999998</v>
      </c>
      <c r="J7" s="415">
        <f>HLOOKUP(J$1,'Bursa_BMSC PQD'!$E$1:$HP$12,7,FALSE)</f>
        <v>0</v>
      </c>
      <c r="K7" s="415">
        <f>HLOOKUP(K$1,'Bursa_BMSC PQD'!$E$1:$HP$12,7,FALSE)</f>
        <v>1431555000</v>
      </c>
      <c r="L7" s="415">
        <f>HLOOKUP(L$1,'Bursa_BMSC PQD'!$E$1:$HP$12,7,FALSE)</f>
        <v>0</v>
      </c>
      <c r="M7" s="415">
        <f>HLOOKUP(M$1,'Bursa_BMSC PQD'!$E$1:$HP$12,7,FALSE)</f>
        <v>0</v>
      </c>
    </row>
    <row r="8" spans="1:13" ht="15" customHeight="1" x14ac:dyDescent="0.35">
      <c r="A8" s="298">
        <v>44196</v>
      </c>
      <c r="B8" s="278" t="s">
        <v>295</v>
      </c>
      <c r="C8" s="278" t="s">
        <v>873</v>
      </c>
      <c r="D8" s="278" t="s">
        <v>122</v>
      </c>
      <c r="E8" s="278" t="s">
        <v>832</v>
      </c>
      <c r="F8" s="415">
        <f>HLOOKUP(F$1,'Bursa_BMSC PQD'!$E$1:$HP$12,8,FALSE)</f>
        <v>0</v>
      </c>
      <c r="G8" s="415">
        <f>HLOOKUP(G$1,'Bursa_BMSC PQD'!$E$1:$HP$12,8,FALSE)</f>
        <v>0</v>
      </c>
      <c r="H8" s="415">
        <f>HLOOKUP(H$1,'Bursa_BMSC PQD'!$E$1:$HP$12,8,FALSE)</f>
        <v>0</v>
      </c>
      <c r="I8" s="415">
        <f>HLOOKUP(I$1,'Bursa_BMSC PQD'!$E$1:$HP$12,8,FALSE)</f>
        <v>311036819.02999997</v>
      </c>
      <c r="J8" s="415">
        <f>HLOOKUP(J$1,'Bursa_BMSC PQD'!$E$1:$HP$12,8,FALSE)</f>
        <v>0</v>
      </c>
      <c r="K8" s="415">
        <f>HLOOKUP(K$1,'Bursa_BMSC PQD'!$E$1:$HP$12,8,FALSE)</f>
        <v>1430170000</v>
      </c>
      <c r="L8" s="415">
        <f>HLOOKUP(L$1,'Bursa_BMSC PQD'!$E$1:$HP$12,8,FALSE)</f>
        <v>0</v>
      </c>
      <c r="M8" s="415">
        <f>HLOOKUP(M$1,'Bursa_BMSC PQD'!$E$1:$HP$12,8,FALSE)</f>
        <v>0</v>
      </c>
    </row>
    <row r="9" spans="1:13" ht="15" customHeight="1" x14ac:dyDescent="0.35">
      <c r="A9" s="298">
        <v>44286</v>
      </c>
      <c r="B9" s="278" t="s">
        <v>295</v>
      </c>
      <c r="C9" s="278" t="s">
        <v>873</v>
      </c>
      <c r="D9" s="278" t="s">
        <v>122</v>
      </c>
      <c r="E9" s="278" t="s">
        <v>832</v>
      </c>
      <c r="F9" s="415">
        <f>HLOOKUP(F$1,'Bursa_BMSC PQD'!$E$1:$HP$12,9,FALSE)</f>
        <v>0</v>
      </c>
      <c r="G9" s="415">
        <f>HLOOKUP(G$1,'Bursa_BMSC PQD'!$E$1:$HP$12,9,FALSE)</f>
        <v>0</v>
      </c>
      <c r="H9" s="415">
        <f>HLOOKUP(H$1,'Bursa_BMSC PQD'!$E$1:$HP$12,9,FALSE)</f>
        <v>0</v>
      </c>
      <c r="I9" s="415">
        <f>HLOOKUP(I$1,'Bursa_BMSC PQD'!$E$1:$HP$12,9,FALSE)</f>
        <v>315049264.5</v>
      </c>
      <c r="J9" s="415">
        <f>HLOOKUP(J$1,'Bursa_BMSC PQD'!$E$1:$HP$12,9,FALSE)</f>
        <v>0</v>
      </c>
      <c r="K9" s="415">
        <f>HLOOKUP(K$1,'Bursa_BMSC PQD'!$E$1:$HP$12,9,FALSE)</f>
        <v>1431460000</v>
      </c>
      <c r="L9" s="415">
        <f>HLOOKUP(L$1,'Bursa_BMSC PQD'!$E$1:$HP$12,9,FALSE)</f>
        <v>0</v>
      </c>
      <c r="M9" s="415">
        <f>HLOOKUP(M$1,'Bursa_BMSC PQD'!$E$1:$HP$12,9,FALSE)</f>
        <v>0</v>
      </c>
    </row>
    <row r="10" spans="1:13" ht="15" customHeight="1" x14ac:dyDescent="0.35">
      <c r="A10" s="298">
        <v>44377</v>
      </c>
      <c r="B10" s="278" t="s">
        <v>295</v>
      </c>
      <c r="C10" s="278" t="s">
        <v>873</v>
      </c>
      <c r="D10" s="278" t="s">
        <v>122</v>
      </c>
      <c r="E10" s="278" t="s">
        <v>832</v>
      </c>
      <c r="F10" s="415">
        <f>HLOOKUP(F$1,'Bursa_BMSC PQD'!$E$1:$HP$12,10,FALSE)</f>
        <v>0</v>
      </c>
      <c r="G10" s="415">
        <f>HLOOKUP(G$1,'Bursa_BMSC PQD'!$E$1:$HP$12,10,FALSE)</f>
        <v>0</v>
      </c>
      <c r="H10" s="415">
        <f>HLOOKUP(H$1,'Bursa_BMSC PQD'!$E$1:$HP$12,10,FALSE)</f>
        <v>0</v>
      </c>
      <c r="I10" s="415">
        <f>HLOOKUP(I$1,'Bursa_BMSC PQD'!$E$1:$HP$12,10,FALSE)</f>
        <v>316349713.08999997</v>
      </c>
      <c r="J10" s="415">
        <f>HLOOKUP(J$1,'Bursa_BMSC PQD'!$E$1:$HP$12,10,FALSE)</f>
        <v>0</v>
      </c>
      <c r="K10" s="415">
        <f>HLOOKUP(K$1,'Bursa_BMSC PQD'!$E$1:$HP$12,10,FALSE)</f>
        <v>1431520000</v>
      </c>
      <c r="L10" s="415">
        <f>HLOOKUP(L$1,'Bursa_BMSC PQD'!$E$1:$HP$12,10,FALSE)</f>
        <v>0</v>
      </c>
      <c r="M10" s="415">
        <f>HLOOKUP(M$1,'Bursa_BMSC PQD'!$E$1:$HP$12,10,FALSE)</f>
        <v>0</v>
      </c>
    </row>
    <row r="11" spans="1:13" ht="15" customHeight="1" x14ac:dyDescent="0.35">
      <c r="A11" s="298">
        <v>44469</v>
      </c>
      <c r="B11" s="278" t="s">
        <v>295</v>
      </c>
      <c r="C11" s="278" t="s">
        <v>873</v>
      </c>
      <c r="D11" s="278" t="s">
        <v>122</v>
      </c>
      <c r="E11" s="278" t="s">
        <v>832</v>
      </c>
      <c r="F11" s="415">
        <f>HLOOKUP(F$1,'Bursa_BMSC PQD'!$E$1:$HP$12,11,FALSE)</f>
        <v>0</v>
      </c>
      <c r="G11" s="415">
        <f>HLOOKUP(G$1,'Bursa_BMSC PQD'!$E$1:$HP$12,11,FALSE)</f>
        <v>0</v>
      </c>
      <c r="H11" s="415">
        <f>HLOOKUP(H$1,'Bursa_BMSC PQD'!$E$1:$HP$12,11,FALSE)</f>
        <v>0</v>
      </c>
      <c r="I11" s="415">
        <f>HLOOKUP(I$1,'Bursa_BMSC PQD'!$E$1:$HP$12,11,FALSE)</f>
        <v>309083386.39999998</v>
      </c>
      <c r="J11" s="415">
        <f>HLOOKUP(J$1,'Bursa_BMSC PQD'!$E$1:$HP$12,11,FALSE)</f>
        <v>0</v>
      </c>
      <c r="K11" s="415">
        <f>HLOOKUP(K$1,'Bursa_BMSC PQD'!$E$1:$HP$12,11,FALSE)</f>
        <v>1431870000</v>
      </c>
      <c r="L11" s="415">
        <f>HLOOKUP(L$1,'Bursa_BMSC PQD'!$E$1:$HP$12,11,FALSE)</f>
        <v>0</v>
      </c>
      <c r="M11" s="415">
        <f>HLOOKUP(M$1,'Bursa_BMSC PQD'!$E$1:$HP$12,11,FALSE)</f>
        <v>0</v>
      </c>
    </row>
    <row r="12" spans="1:13" ht="15" customHeight="1" x14ac:dyDescent="0.35">
      <c r="A12" s="298">
        <v>44561</v>
      </c>
      <c r="B12" s="278" t="s">
        <v>295</v>
      </c>
      <c r="C12" s="278" t="s">
        <v>873</v>
      </c>
      <c r="D12" s="278" t="s">
        <v>122</v>
      </c>
      <c r="E12" s="278" t="s">
        <v>832</v>
      </c>
      <c r="F12" s="415">
        <f>HLOOKUP(F$1,'Bursa_BMSC PQD'!$E$1:$HP$12,12,FALSE)</f>
        <v>0</v>
      </c>
      <c r="G12" s="415">
        <f>HLOOKUP(G$1,'Bursa_BMSC PQD'!$E$1:$HP$12,12,FALSE)</f>
        <v>0</v>
      </c>
      <c r="H12" s="415">
        <f>HLOOKUP(H$1,'Bursa_BMSC PQD'!$E$1:$HP$12,12,FALSE)</f>
        <v>0</v>
      </c>
      <c r="I12" s="415">
        <f>HLOOKUP(I$1,'Bursa_BMSC PQD'!$E$1:$HP$12,12,FALSE)</f>
        <v>305457947.42000002</v>
      </c>
      <c r="J12" s="415">
        <f>HLOOKUP(J$1,'Bursa_BMSC PQD'!$E$1:$HP$12,12,FALSE)</f>
        <v>0</v>
      </c>
      <c r="K12" s="415">
        <f>HLOOKUP(K$1,'Bursa_BMSC PQD'!$E$1:$HP$12,12,FALSE)</f>
        <v>1431650000</v>
      </c>
      <c r="L12" s="415">
        <f>HLOOKUP(L$1,'Bursa_BMSC PQD'!$E$1:$HP$12,12,FALSE)</f>
        <v>0</v>
      </c>
      <c r="M12" s="415">
        <f>HLOOKUP(M$1,'Bursa_BMSC PQD'!$E$1:$HP$12,12,FALSE)</f>
        <v>0</v>
      </c>
    </row>
    <row r="13" spans="1:13" ht="15" customHeight="1" x14ac:dyDescent="0.35">
      <c r="A13" s="298">
        <v>44651</v>
      </c>
      <c r="B13" s="278" t="s">
        <v>295</v>
      </c>
      <c r="C13" s="278" t="s">
        <v>873</v>
      </c>
      <c r="D13" s="278" t="s">
        <v>122</v>
      </c>
      <c r="E13" s="278" t="s">
        <v>832</v>
      </c>
      <c r="F13" s="415">
        <v>0</v>
      </c>
      <c r="G13" s="415">
        <v>0</v>
      </c>
      <c r="H13" s="415">
        <v>0</v>
      </c>
      <c r="I13" s="415">
        <v>316886016.46336001</v>
      </c>
      <c r="J13" s="415">
        <v>0</v>
      </c>
      <c r="K13" s="415">
        <v>1432060000</v>
      </c>
      <c r="L13" s="415">
        <v>0</v>
      </c>
      <c r="M13" s="415">
        <v>0</v>
      </c>
    </row>
    <row r="14" spans="1:13" ht="15" customHeight="1" x14ac:dyDescent="0.35">
      <c r="A14" s="298">
        <v>44742</v>
      </c>
      <c r="B14" s="278" t="s">
        <v>295</v>
      </c>
      <c r="C14" s="278" t="s">
        <v>873</v>
      </c>
      <c r="D14" s="278" t="s">
        <v>122</v>
      </c>
      <c r="E14" s="278" t="s">
        <v>832</v>
      </c>
      <c r="F14" s="415">
        <v>0</v>
      </c>
      <c r="G14" s="415">
        <v>0</v>
      </c>
      <c r="H14" s="415">
        <v>0</v>
      </c>
      <c r="I14" s="415">
        <v>316449045.66000003</v>
      </c>
      <c r="J14" s="415">
        <v>0</v>
      </c>
      <c r="K14" s="415">
        <v>1434080000</v>
      </c>
      <c r="L14" s="415">
        <v>0</v>
      </c>
      <c r="M14" s="415">
        <v>0</v>
      </c>
    </row>
    <row r="15" spans="1:13" ht="15" customHeight="1" x14ac:dyDescent="0.35">
      <c r="A15" s="298">
        <v>44834</v>
      </c>
      <c r="B15" s="278" t="s">
        <v>295</v>
      </c>
      <c r="C15" s="278" t="s">
        <v>873</v>
      </c>
      <c r="D15" s="278" t="s">
        <v>122</v>
      </c>
      <c r="E15" s="278" t="s">
        <v>832</v>
      </c>
      <c r="F15" s="415">
        <v>0</v>
      </c>
      <c r="G15" s="415">
        <v>0</v>
      </c>
      <c r="H15" s="415">
        <v>0</v>
      </c>
      <c r="I15" s="415">
        <v>311560997.99699998</v>
      </c>
      <c r="J15" s="415">
        <v>0</v>
      </c>
      <c r="K15" s="415">
        <v>1436340000</v>
      </c>
      <c r="L15" s="415">
        <v>0</v>
      </c>
      <c r="M15" s="415">
        <v>0</v>
      </c>
    </row>
    <row r="16" spans="1:13" ht="15" customHeight="1" x14ac:dyDescent="0.35">
      <c r="A16" s="298">
        <v>44926</v>
      </c>
      <c r="B16" s="278" t="s">
        <v>295</v>
      </c>
      <c r="C16" s="278" t="s">
        <v>873</v>
      </c>
      <c r="D16" s="278" t="s">
        <v>122</v>
      </c>
      <c r="E16" s="278" t="s">
        <v>832</v>
      </c>
      <c r="F16" s="415">
        <v>0</v>
      </c>
      <c r="G16" s="415">
        <v>0</v>
      </c>
      <c r="H16" s="415">
        <v>0</v>
      </c>
      <c r="I16" s="415">
        <v>302648550.00999999</v>
      </c>
      <c r="J16" s="415">
        <v>0</v>
      </c>
      <c r="K16" s="415">
        <v>1433900000</v>
      </c>
      <c r="L16" s="415">
        <v>0</v>
      </c>
      <c r="M16" s="415">
        <v>0</v>
      </c>
    </row>
    <row r="17" spans="1:13" ht="15" customHeight="1" x14ac:dyDescent="0.35">
      <c r="A17" s="298">
        <v>45016</v>
      </c>
      <c r="B17" s="278" t="s">
        <v>295</v>
      </c>
      <c r="C17" s="278" t="s">
        <v>873</v>
      </c>
      <c r="D17" s="278" t="s">
        <v>122</v>
      </c>
      <c r="E17" s="278" t="s">
        <v>832</v>
      </c>
      <c r="F17" s="415">
        <v>0</v>
      </c>
      <c r="G17" s="415">
        <v>0</v>
      </c>
      <c r="H17" s="415">
        <v>0</v>
      </c>
      <c r="I17" s="415">
        <v>299798879.82999998</v>
      </c>
      <c r="J17" s="415">
        <v>0</v>
      </c>
      <c r="K17" s="415">
        <v>1434140000</v>
      </c>
      <c r="L17" s="415">
        <v>0</v>
      </c>
      <c r="M17" s="415">
        <v>0</v>
      </c>
    </row>
    <row r="18" spans="1:13" ht="15" customHeight="1" x14ac:dyDescent="0.35">
      <c r="A18" s="298">
        <v>45107</v>
      </c>
      <c r="B18" s="278" t="s">
        <v>295</v>
      </c>
      <c r="C18" s="278" t="s">
        <v>873</v>
      </c>
      <c r="D18" s="278" t="s">
        <v>122</v>
      </c>
      <c r="E18" s="278" t="s">
        <v>832</v>
      </c>
      <c r="F18" s="415">
        <v>0</v>
      </c>
      <c r="G18" s="415">
        <v>0</v>
      </c>
      <c r="H18" s="415">
        <v>0</v>
      </c>
      <c r="I18" s="415">
        <v>327272698.66000003</v>
      </c>
      <c r="J18" s="415">
        <v>0</v>
      </c>
      <c r="K18" s="415">
        <v>1436860000</v>
      </c>
      <c r="L18" s="415">
        <v>0</v>
      </c>
      <c r="M18" s="415">
        <v>0</v>
      </c>
    </row>
    <row r="19" spans="1:13" ht="15" customHeight="1" x14ac:dyDescent="0.35">
      <c r="A19" s="298">
        <v>45199</v>
      </c>
      <c r="B19" s="278" t="s">
        <v>295</v>
      </c>
      <c r="C19" s="278" t="s">
        <v>873</v>
      </c>
      <c r="D19" s="278" t="s">
        <v>122</v>
      </c>
      <c r="E19" s="278" t="s">
        <v>832</v>
      </c>
      <c r="F19" s="415">
        <v>0</v>
      </c>
      <c r="G19" s="415">
        <v>0</v>
      </c>
      <c r="H19" s="415">
        <v>0</v>
      </c>
      <c r="I19" s="415">
        <v>338723414.00999999</v>
      </c>
      <c r="J19" s="415">
        <v>0</v>
      </c>
      <c r="K19" s="415">
        <v>1436965000</v>
      </c>
      <c r="L19" s="415">
        <v>0</v>
      </c>
      <c r="M19" s="415">
        <v>0</v>
      </c>
    </row>
    <row r="20" spans="1:13" s="609" customFormat="1" ht="15" customHeight="1" x14ac:dyDescent="0.35">
      <c r="A20" s="586">
        <v>45291</v>
      </c>
      <c r="B20" s="587" t="s">
        <v>295</v>
      </c>
      <c r="C20" s="587" t="s">
        <v>873</v>
      </c>
      <c r="D20" s="587" t="s">
        <v>122</v>
      </c>
      <c r="E20" s="587" t="s">
        <v>832</v>
      </c>
      <c r="F20" s="588">
        <v>0</v>
      </c>
      <c r="G20" s="588">
        <v>0</v>
      </c>
      <c r="H20" s="588">
        <v>0</v>
      </c>
      <c r="I20" s="588">
        <v>312531215.04000002</v>
      </c>
      <c r="J20" s="588">
        <v>0</v>
      </c>
      <c r="K20" s="588">
        <v>1435960000</v>
      </c>
      <c r="L20" s="588">
        <v>0</v>
      </c>
      <c r="M20" s="588">
        <v>0</v>
      </c>
    </row>
  </sheetData>
  <autoFilter ref="A1:M3" xr:uid="{5B132B31-E1BF-4D00-8330-FAF06A05AF5D}"/>
  <sortState xmlns:xlrd2="http://schemas.microsoft.com/office/spreadsheetml/2017/richdata2" ref="A1:M3">
    <sortCondition descending="1" ref="A1"/>
  </sortState>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L115"/>
  <sheetViews>
    <sheetView zoomScaleNormal="100" workbookViewId="0">
      <pane ySplit="1" topLeftCell="A2" activePane="bottomLeft" state="frozen"/>
      <selection pane="bottomLeft" activeCell="G63" sqref="G63:G67"/>
    </sheetView>
  </sheetViews>
  <sheetFormatPr defaultRowHeight="15" customHeight="1" x14ac:dyDescent="0.35"/>
  <cols>
    <col min="1" max="1" width="14.36328125" style="7" bestFit="1" customWidth="1"/>
    <col min="2" max="2" width="14.54296875" customWidth="1"/>
    <col min="3" max="3" width="23.6328125" customWidth="1"/>
    <col min="4" max="4" width="23.54296875" bestFit="1" customWidth="1"/>
    <col min="5" max="5" width="11.453125" bestFit="1" customWidth="1"/>
    <col min="6" max="6" width="17" style="8" bestFit="1" customWidth="1"/>
    <col min="7" max="7" width="15.453125" style="8" customWidth="1"/>
    <col min="8" max="8" width="12.08984375" style="8" bestFit="1" customWidth="1"/>
    <col min="9" max="9" width="10.6328125" customWidth="1"/>
    <col min="10" max="10" width="16.54296875" customWidth="1"/>
    <col min="11" max="11" width="14.6328125" customWidth="1"/>
    <col min="12" max="161" width="10.6328125" customWidth="1"/>
  </cols>
  <sheetData>
    <row r="1" spans="1:12" s="25" customFormat="1" ht="15" customHeight="1" x14ac:dyDescent="0.35">
      <c r="A1" s="298" t="s">
        <v>0</v>
      </c>
      <c r="B1" s="278" t="s">
        <v>2</v>
      </c>
      <c r="C1" s="278" t="s">
        <v>3</v>
      </c>
      <c r="D1" s="278" t="s">
        <v>5</v>
      </c>
      <c r="E1" s="278" t="s">
        <v>4</v>
      </c>
      <c r="F1" s="200" t="s">
        <v>537</v>
      </c>
      <c r="G1" s="200" t="s">
        <v>538</v>
      </c>
      <c r="H1" s="200" t="s">
        <v>539</v>
      </c>
    </row>
    <row r="2" spans="1:12" ht="15" customHeight="1" x14ac:dyDescent="0.35">
      <c r="A2" s="298">
        <v>43646</v>
      </c>
      <c r="B2" s="278" t="s">
        <v>295</v>
      </c>
      <c r="C2" s="278" t="s">
        <v>873</v>
      </c>
      <c r="D2" s="278" t="s">
        <v>326</v>
      </c>
      <c r="E2" s="278" t="s">
        <v>832</v>
      </c>
      <c r="F2" s="415" t="s">
        <v>287</v>
      </c>
      <c r="G2" s="611">
        <v>803881481.61000001</v>
      </c>
      <c r="H2" s="415" t="s">
        <v>287</v>
      </c>
    </row>
    <row r="3" spans="1:12" ht="15" customHeight="1" x14ac:dyDescent="0.35">
      <c r="A3" s="298">
        <v>43646</v>
      </c>
      <c r="B3" s="278" t="s">
        <v>295</v>
      </c>
      <c r="C3" s="278" t="s">
        <v>873</v>
      </c>
      <c r="D3" s="278" t="s">
        <v>338</v>
      </c>
      <c r="E3" s="278" t="s">
        <v>832</v>
      </c>
      <c r="F3" s="415" t="s">
        <v>287</v>
      </c>
      <c r="G3" s="437"/>
      <c r="H3" s="415" t="s">
        <v>287</v>
      </c>
    </row>
    <row r="4" spans="1:12" ht="15" customHeight="1" x14ac:dyDescent="0.35">
      <c r="A4" s="298">
        <v>43646</v>
      </c>
      <c r="B4" s="278" t="s">
        <v>295</v>
      </c>
      <c r="C4" s="278" t="s">
        <v>873</v>
      </c>
      <c r="D4" s="278" t="s">
        <v>339</v>
      </c>
      <c r="E4" s="278" t="s">
        <v>832</v>
      </c>
      <c r="F4" s="415" t="s">
        <v>287</v>
      </c>
      <c r="G4" s="437"/>
      <c r="H4" s="415" t="s">
        <v>287</v>
      </c>
    </row>
    <row r="5" spans="1:12" ht="15" customHeight="1" x14ac:dyDescent="0.35">
      <c r="A5" s="298">
        <v>43646</v>
      </c>
      <c r="B5" s="278" t="s">
        <v>295</v>
      </c>
      <c r="C5" s="278" t="s">
        <v>873</v>
      </c>
      <c r="D5" s="278" t="s">
        <v>340</v>
      </c>
      <c r="E5" s="278" t="s">
        <v>832</v>
      </c>
      <c r="F5" s="415" t="s">
        <v>287</v>
      </c>
      <c r="G5" s="437"/>
      <c r="H5" s="415" t="s">
        <v>287</v>
      </c>
    </row>
    <row r="6" spans="1:12" ht="15" customHeight="1" x14ac:dyDescent="0.35">
      <c r="A6" s="298">
        <v>43646</v>
      </c>
      <c r="B6" s="278" t="s">
        <v>295</v>
      </c>
      <c r="C6" s="278" t="s">
        <v>873</v>
      </c>
      <c r="D6" s="278" t="s">
        <v>340</v>
      </c>
      <c r="E6" s="278" t="s">
        <v>832</v>
      </c>
      <c r="F6" s="415" t="s">
        <v>287</v>
      </c>
      <c r="G6" s="437"/>
      <c r="H6" s="415" t="s">
        <v>287</v>
      </c>
    </row>
    <row r="7" spans="1:12" ht="15" customHeight="1" x14ac:dyDescent="0.35">
      <c r="A7" s="298">
        <v>43646</v>
      </c>
      <c r="B7" s="278" t="s">
        <v>295</v>
      </c>
      <c r="C7" s="278" t="s">
        <v>873</v>
      </c>
      <c r="D7" s="278" t="s">
        <v>341</v>
      </c>
      <c r="E7" s="278" t="s">
        <v>832</v>
      </c>
      <c r="F7" s="415" t="s">
        <v>287</v>
      </c>
      <c r="G7" s="437"/>
      <c r="H7" s="415" t="s">
        <v>287</v>
      </c>
      <c r="J7" s="290"/>
    </row>
    <row r="8" spans="1:12" ht="15" customHeight="1" x14ac:dyDescent="0.35">
      <c r="A8" s="614">
        <v>43738</v>
      </c>
      <c r="B8" s="278" t="s">
        <v>295</v>
      </c>
      <c r="C8" s="278" t="s">
        <v>873</v>
      </c>
      <c r="D8" s="278" t="s">
        <v>326</v>
      </c>
      <c r="E8" s="278" t="s">
        <v>832</v>
      </c>
      <c r="F8" s="415" t="s">
        <v>287</v>
      </c>
      <c r="G8" s="619">
        <v>803881481.61000001</v>
      </c>
      <c r="H8" s="415" t="s">
        <v>287</v>
      </c>
      <c r="J8" s="290"/>
      <c r="L8" s="318"/>
    </row>
    <row r="9" spans="1:12" ht="15" customHeight="1" x14ac:dyDescent="0.35">
      <c r="A9" s="614">
        <v>43738</v>
      </c>
      <c r="B9" s="278" t="s">
        <v>295</v>
      </c>
      <c r="C9" s="278" t="s">
        <v>873</v>
      </c>
      <c r="D9" s="278" t="s">
        <v>338</v>
      </c>
      <c r="E9" s="278" t="s">
        <v>832</v>
      </c>
      <c r="F9" s="415" t="s">
        <v>287</v>
      </c>
      <c r="G9" s="437"/>
      <c r="H9" s="415" t="s">
        <v>287</v>
      </c>
      <c r="J9" s="290"/>
      <c r="L9" s="329"/>
    </row>
    <row r="10" spans="1:12" ht="15" customHeight="1" x14ac:dyDescent="0.35">
      <c r="A10" s="614">
        <v>43738</v>
      </c>
      <c r="B10" s="278" t="s">
        <v>295</v>
      </c>
      <c r="C10" s="278" t="s">
        <v>873</v>
      </c>
      <c r="D10" s="278" t="s">
        <v>339</v>
      </c>
      <c r="E10" s="278" t="s">
        <v>832</v>
      </c>
      <c r="F10" s="415" t="s">
        <v>287</v>
      </c>
      <c r="G10" s="437"/>
      <c r="H10" s="415" t="s">
        <v>287</v>
      </c>
      <c r="J10" s="290"/>
    </row>
    <row r="11" spans="1:12" ht="15" customHeight="1" x14ac:dyDescent="0.35">
      <c r="A11" s="614">
        <v>43738</v>
      </c>
      <c r="B11" s="278" t="s">
        <v>295</v>
      </c>
      <c r="C11" s="278" t="s">
        <v>873</v>
      </c>
      <c r="D11" s="278" t="s">
        <v>340</v>
      </c>
      <c r="E11" s="278" t="s">
        <v>832</v>
      </c>
      <c r="F11" s="415" t="s">
        <v>287</v>
      </c>
      <c r="G11" s="437"/>
      <c r="H11" s="415" t="s">
        <v>287</v>
      </c>
      <c r="L11" s="288"/>
    </row>
    <row r="12" spans="1:12" ht="15" customHeight="1" x14ac:dyDescent="0.35">
      <c r="A12" s="614">
        <v>43738</v>
      </c>
      <c r="B12" s="278" t="s">
        <v>295</v>
      </c>
      <c r="C12" s="278" t="s">
        <v>873</v>
      </c>
      <c r="D12" s="278" t="s">
        <v>340</v>
      </c>
      <c r="E12" s="278" t="s">
        <v>832</v>
      </c>
      <c r="F12" s="415" t="s">
        <v>287</v>
      </c>
      <c r="G12" s="437"/>
      <c r="H12" s="415" t="s">
        <v>287</v>
      </c>
      <c r="L12" s="288"/>
    </row>
    <row r="13" spans="1:12" ht="15" customHeight="1" x14ac:dyDescent="0.35">
      <c r="A13" s="614">
        <v>43738</v>
      </c>
      <c r="B13" s="278" t="s">
        <v>295</v>
      </c>
      <c r="C13" s="278" t="s">
        <v>873</v>
      </c>
      <c r="D13" s="278" t="s">
        <v>341</v>
      </c>
      <c r="E13" s="278" t="s">
        <v>832</v>
      </c>
      <c r="F13" s="415" t="s">
        <v>287</v>
      </c>
      <c r="G13" s="437"/>
      <c r="H13" s="415" t="s">
        <v>287</v>
      </c>
      <c r="L13" s="288"/>
    </row>
    <row r="14" spans="1:12" ht="15" customHeight="1" x14ac:dyDescent="0.35">
      <c r="A14" s="298">
        <v>43830</v>
      </c>
      <c r="B14" s="278" t="s">
        <v>295</v>
      </c>
      <c r="C14" s="278" t="s">
        <v>873</v>
      </c>
      <c r="D14" s="278" t="s">
        <v>326</v>
      </c>
      <c r="E14" s="278" t="s">
        <v>832</v>
      </c>
      <c r="F14" s="415" t="s">
        <v>287</v>
      </c>
      <c r="G14" s="619">
        <v>803881481.61000001</v>
      </c>
      <c r="H14" s="415" t="s">
        <v>287</v>
      </c>
      <c r="L14" s="288"/>
    </row>
    <row r="15" spans="1:12" ht="15" customHeight="1" x14ac:dyDescent="0.35">
      <c r="A15" s="298">
        <v>43830</v>
      </c>
      <c r="B15" s="278" t="s">
        <v>295</v>
      </c>
      <c r="C15" s="278" t="s">
        <v>873</v>
      </c>
      <c r="D15" s="278" t="s">
        <v>338</v>
      </c>
      <c r="E15" s="278" t="s">
        <v>832</v>
      </c>
      <c r="F15" s="415" t="s">
        <v>287</v>
      </c>
      <c r="G15" s="437"/>
      <c r="H15" s="415" t="s">
        <v>287</v>
      </c>
      <c r="L15" s="288"/>
    </row>
    <row r="16" spans="1:12" ht="15" customHeight="1" x14ac:dyDescent="0.35">
      <c r="A16" s="298">
        <v>43830</v>
      </c>
      <c r="B16" s="278" t="s">
        <v>295</v>
      </c>
      <c r="C16" s="278" t="s">
        <v>873</v>
      </c>
      <c r="D16" s="278" t="s">
        <v>339</v>
      </c>
      <c r="E16" s="278" t="s">
        <v>832</v>
      </c>
      <c r="F16" s="415" t="s">
        <v>287</v>
      </c>
      <c r="G16" s="437"/>
      <c r="H16" s="415" t="s">
        <v>287</v>
      </c>
    </row>
    <row r="17" spans="1:10" ht="15" customHeight="1" x14ac:dyDescent="0.35">
      <c r="A17" s="298">
        <v>43830</v>
      </c>
      <c r="B17" s="278" t="s">
        <v>295</v>
      </c>
      <c r="C17" s="278" t="s">
        <v>873</v>
      </c>
      <c r="D17" s="278" t="s">
        <v>340</v>
      </c>
      <c r="E17" s="278" t="s">
        <v>832</v>
      </c>
      <c r="F17" s="415" t="s">
        <v>287</v>
      </c>
      <c r="G17" s="437"/>
      <c r="H17" s="415" t="s">
        <v>287</v>
      </c>
    </row>
    <row r="18" spans="1:10" ht="15" customHeight="1" x14ac:dyDescent="0.35">
      <c r="A18" s="298">
        <v>43830</v>
      </c>
      <c r="B18" s="278" t="s">
        <v>295</v>
      </c>
      <c r="C18" s="278" t="s">
        <v>873</v>
      </c>
      <c r="D18" s="278" t="s">
        <v>340</v>
      </c>
      <c r="E18" s="278" t="s">
        <v>832</v>
      </c>
      <c r="F18" s="415" t="s">
        <v>287</v>
      </c>
      <c r="G18" s="437"/>
      <c r="H18" s="415" t="s">
        <v>287</v>
      </c>
    </row>
    <row r="19" spans="1:10" ht="15" customHeight="1" x14ac:dyDescent="0.35">
      <c r="A19" s="298">
        <v>43830</v>
      </c>
      <c r="B19" s="278" t="s">
        <v>295</v>
      </c>
      <c r="C19" s="278" t="s">
        <v>873</v>
      </c>
      <c r="D19" s="278" t="s">
        <v>341</v>
      </c>
      <c r="E19" s="278" t="s">
        <v>832</v>
      </c>
      <c r="F19" s="415" t="s">
        <v>287</v>
      </c>
      <c r="G19" s="437"/>
      <c r="H19" s="415" t="s">
        <v>287</v>
      </c>
    </row>
    <row r="20" spans="1:10" ht="15" customHeight="1" x14ac:dyDescent="0.35">
      <c r="A20" s="614">
        <v>43921</v>
      </c>
      <c r="B20" s="278" t="s">
        <v>295</v>
      </c>
      <c r="C20" s="278" t="s">
        <v>873</v>
      </c>
      <c r="D20" s="278" t="s">
        <v>326</v>
      </c>
      <c r="E20" s="278" t="s">
        <v>832</v>
      </c>
      <c r="F20" s="415" t="s">
        <v>287</v>
      </c>
      <c r="G20" s="619">
        <v>803881481.61000001</v>
      </c>
      <c r="H20" s="415" t="s">
        <v>287</v>
      </c>
    </row>
    <row r="21" spans="1:10" ht="15" customHeight="1" x14ac:dyDescent="0.35">
      <c r="A21" s="614">
        <v>43921</v>
      </c>
      <c r="B21" s="278" t="s">
        <v>295</v>
      </c>
      <c r="C21" s="278" t="s">
        <v>873</v>
      </c>
      <c r="D21" s="278" t="s">
        <v>338</v>
      </c>
      <c r="E21" s="278" t="s">
        <v>832</v>
      </c>
      <c r="F21" s="415" t="s">
        <v>287</v>
      </c>
      <c r="G21" s="437"/>
      <c r="H21" s="415" t="s">
        <v>287</v>
      </c>
    </row>
    <row r="22" spans="1:10" ht="15" customHeight="1" x14ac:dyDescent="0.35">
      <c r="A22" s="614">
        <v>43921</v>
      </c>
      <c r="B22" s="278" t="s">
        <v>295</v>
      </c>
      <c r="C22" s="278" t="s">
        <v>873</v>
      </c>
      <c r="D22" s="278" t="s">
        <v>339</v>
      </c>
      <c r="E22" s="278" t="s">
        <v>832</v>
      </c>
      <c r="F22" s="415" t="s">
        <v>287</v>
      </c>
      <c r="G22" s="437"/>
      <c r="H22" s="415" t="s">
        <v>287</v>
      </c>
    </row>
    <row r="23" spans="1:10" ht="15" customHeight="1" x14ac:dyDescent="0.35">
      <c r="A23" s="614">
        <v>43921</v>
      </c>
      <c r="B23" s="278" t="s">
        <v>295</v>
      </c>
      <c r="C23" s="278" t="s">
        <v>873</v>
      </c>
      <c r="D23" s="278" t="s">
        <v>340</v>
      </c>
      <c r="E23" s="278" t="s">
        <v>832</v>
      </c>
      <c r="F23" s="415" t="s">
        <v>287</v>
      </c>
      <c r="G23" s="437"/>
      <c r="H23" s="415" t="s">
        <v>287</v>
      </c>
    </row>
    <row r="24" spans="1:10" ht="15" customHeight="1" x14ac:dyDescent="0.35">
      <c r="A24" s="614">
        <v>43921</v>
      </c>
      <c r="B24" s="278" t="s">
        <v>295</v>
      </c>
      <c r="C24" s="278" t="s">
        <v>873</v>
      </c>
      <c r="D24" s="278" t="s">
        <v>340</v>
      </c>
      <c r="E24" s="278" t="s">
        <v>832</v>
      </c>
      <c r="F24" s="415" t="s">
        <v>287</v>
      </c>
      <c r="G24" s="437"/>
      <c r="H24" s="415" t="s">
        <v>287</v>
      </c>
    </row>
    <row r="25" spans="1:10" ht="15" customHeight="1" x14ac:dyDescent="0.35">
      <c r="A25" s="614">
        <v>43921</v>
      </c>
      <c r="B25" s="278" t="s">
        <v>295</v>
      </c>
      <c r="C25" s="278" t="s">
        <v>873</v>
      </c>
      <c r="D25" s="278" t="s">
        <v>341</v>
      </c>
      <c r="E25" s="278" t="s">
        <v>832</v>
      </c>
      <c r="F25" s="415" t="s">
        <v>287</v>
      </c>
      <c r="G25" s="437"/>
      <c r="H25" s="415" t="s">
        <v>287</v>
      </c>
    </row>
    <row r="26" spans="1:10" ht="15" customHeight="1" x14ac:dyDescent="0.35">
      <c r="A26" s="298">
        <v>44012</v>
      </c>
      <c r="B26" s="278" t="s">
        <v>295</v>
      </c>
      <c r="C26" s="278" t="s">
        <v>873</v>
      </c>
      <c r="D26" s="278" t="s">
        <v>326</v>
      </c>
      <c r="E26" s="278" t="s">
        <v>832</v>
      </c>
      <c r="F26" s="415" t="s">
        <v>287</v>
      </c>
      <c r="G26" s="619">
        <v>764234935.02999997</v>
      </c>
      <c r="H26" s="415" t="s">
        <v>287</v>
      </c>
      <c r="J26" s="290"/>
    </row>
    <row r="27" spans="1:10" ht="15" customHeight="1" x14ac:dyDescent="0.35">
      <c r="A27" s="298">
        <v>44012</v>
      </c>
      <c r="B27" s="278" t="s">
        <v>295</v>
      </c>
      <c r="C27" s="278" t="s">
        <v>873</v>
      </c>
      <c r="D27" s="278" t="s">
        <v>338</v>
      </c>
      <c r="E27" s="278" t="s">
        <v>832</v>
      </c>
      <c r="F27" s="415" t="s">
        <v>287</v>
      </c>
      <c r="G27" s="437"/>
      <c r="H27" s="415" t="s">
        <v>287</v>
      </c>
      <c r="J27" s="290"/>
    </row>
    <row r="28" spans="1:10" ht="15" customHeight="1" x14ac:dyDescent="0.35">
      <c r="A28" s="298">
        <v>44012</v>
      </c>
      <c r="B28" s="278" t="s">
        <v>295</v>
      </c>
      <c r="C28" s="278" t="s">
        <v>873</v>
      </c>
      <c r="D28" s="278" t="s">
        <v>339</v>
      </c>
      <c r="E28" s="278" t="s">
        <v>832</v>
      </c>
      <c r="F28" s="415" t="s">
        <v>287</v>
      </c>
      <c r="G28" s="437"/>
      <c r="H28" s="415" t="s">
        <v>287</v>
      </c>
      <c r="J28" s="290"/>
    </row>
    <row r="29" spans="1:10" ht="15" customHeight="1" x14ac:dyDescent="0.35">
      <c r="A29" s="298">
        <v>44012</v>
      </c>
      <c r="B29" s="278" t="s">
        <v>295</v>
      </c>
      <c r="C29" s="278" t="s">
        <v>873</v>
      </c>
      <c r="D29" s="278" t="s">
        <v>340</v>
      </c>
      <c r="E29" s="278" t="s">
        <v>832</v>
      </c>
      <c r="F29" s="415" t="s">
        <v>287</v>
      </c>
      <c r="G29" s="437"/>
      <c r="H29" s="415" t="s">
        <v>287</v>
      </c>
    </row>
    <row r="30" spans="1:10" ht="15" customHeight="1" x14ac:dyDescent="0.35">
      <c r="A30" s="298">
        <v>44012</v>
      </c>
      <c r="B30" s="278" t="s">
        <v>295</v>
      </c>
      <c r="C30" s="278" t="s">
        <v>873</v>
      </c>
      <c r="D30" s="278" t="s">
        <v>340</v>
      </c>
      <c r="E30" s="278" t="s">
        <v>832</v>
      </c>
      <c r="F30" s="415" t="s">
        <v>287</v>
      </c>
      <c r="G30" s="437"/>
      <c r="H30" s="415" t="s">
        <v>287</v>
      </c>
    </row>
    <row r="31" spans="1:10" ht="15" customHeight="1" x14ac:dyDescent="0.35">
      <c r="A31" s="298">
        <v>44012</v>
      </c>
      <c r="B31" s="278" t="s">
        <v>295</v>
      </c>
      <c r="C31" s="278" t="s">
        <v>873</v>
      </c>
      <c r="D31" s="278" t="s">
        <v>341</v>
      </c>
      <c r="E31" s="278" t="s">
        <v>832</v>
      </c>
      <c r="F31" s="415" t="s">
        <v>287</v>
      </c>
      <c r="G31" s="437"/>
      <c r="H31" s="415" t="s">
        <v>287</v>
      </c>
    </row>
    <row r="32" spans="1:10" ht="15" customHeight="1" x14ac:dyDescent="0.35">
      <c r="A32" s="614">
        <v>44104</v>
      </c>
      <c r="B32" s="278" t="s">
        <v>295</v>
      </c>
      <c r="C32" s="278" t="s">
        <v>873</v>
      </c>
      <c r="D32" s="278" t="s">
        <v>326</v>
      </c>
      <c r="E32" s="278" t="s">
        <v>832</v>
      </c>
      <c r="F32" s="415" t="s">
        <v>287</v>
      </c>
      <c r="G32" s="619">
        <v>764234935.02999997</v>
      </c>
      <c r="H32" s="415" t="s">
        <v>287</v>
      </c>
    </row>
    <row r="33" spans="1:10" ht="15" customHeight="1" x14ac:dyDescent="0.35">
      <c r="A33" s="614">
        <v>44104</v>
      </c>
      <c r="B33" s="278" t="s">
        <v>295</v>
      </c>
      <c r="C33" s="278" t="s">
        <v>873</v>
      </c>
      <c r="D33" s="278" t="s">
        <v>338</v>
      </c>
      <c r="E33" s="278" t="s">
        <v>832</v>
      </c>
      <c r="F33" s="415" t="s">
        <v>287</v>
      </c>
      <c r="G33" s="437"/>
      <c r="H33" s="415" t="s">
        <v>287</v>
      </c>
    </row>
    <row r="34" spans="1:10" ht="15" customHeight="1" x14ac:dyDescent="0.35">
      <c r="A34" s="614">
        <v>44104</v>
      </c>
      <c r="B34" s="278" t="s">
        <v>295</v>
      </c>
      <c r="C34" s="278" t="s">
        <v>873</v>
      </c>
      <c r="D34" s="278" t="s">
        <v>339</v>
      </c>
      <c r="E34" s="278" t="s">
        <v>832</v>
      </c>
      <c r="F34" s="415" t="s">
        <v>287</v>
      </c>
      <c r="G34" s="437"/>
      <c r="H34" s="415" t="s">
        <v>287</v>
      </c>
    </row>
    <row r="35" spans="1:10" ht="15" customHeight="1" x14ac:dyDescent="0.35">
      <c r="A35" s="614">
        <v>44104</v>
      </c>
      <c r="B35" s="278" t="s">
        <v>295</v>
      </c>
      <c r="C35" s="278" t="s">
        <v>873</v>
      </c>
      <c r="D35" s="278" t="s">
        <v>340</v>
      </c>
      <c r="E35" s="278" t="s">
        <v>832</v>
      </c>
      <c r="F35" s="415" t="s">
        <v>287</v>
      </c>
      <c r="G35" s="437"/>
      <c r="H35" s="415" t="s">
        <v>287</v>
      </c>
    </row>
    <row r="36" spans="1:10" ht="15" customHeight="1" x14ac:dyDescent="0.35">
      <c r="A36" s="614">
        <v>44104</v>
      </c>
      <c r="B36" s="278" t="s">
        <v>295</v>
      </c>
      <c r="C36" s="278" t="s">
        <v>873</v>
      </c>
      <c r="D36" s="278" t="s">
        <v>340</v>
      </c>
      <c r="E36" s="278" t="s">
        <v>832</v>
      </c>
      <c r="F36" s="415" t="s">
        <v>287</v>
      </c>
      <c r="G36" s="437"/>
      <c r="H36" s="415" t="s">
        <v>287</v>
      </c>
    </row>
    <row r="37" spans="1:10" ht="15" customHeight="1" x14ac:dyDescent="0.35">
      <c r="A37" s="614">
        <v>44104</v>
      </c>
      <c r="B37" s="278" t="s">
        <v>295</v>
      </c>
      <c r="C37" s="278" t="s">
        <v>873</v>
      </c>
      <c r="D37" s="278" t="s">
        <v>341</v>
      </c>
      <c r="E37" s="278" t="s">
        <v>832</v>
      </c>
      <c r="F37" s="415" t="s">
        <v>287</v>
      </c>
      <c r="G37" s="437"/>
      <c r="H37" s="415" t="s">
        <v>287</v>
      </c>
    </row>
    <row r="38" spans="1:10" ht="15" customHeight="1" x14ac:dyDescent="0.35">
      <c r="A38" s="298">
        <v>44196</v>
      </c>
      <c r="B38" s="278" t="s">
        <v>295</v>
      </c>
      <c r="C38" s="278" t="s">
        <v>873</v>
      </c>
      <c r="D38" s="278" t="s">
        <v>326</v>
      </c>
      <c r="E38" s="278" t="s">
        <v>832</v>
      </c>
      <c r="F38" s="415" t="s">
        <v>287</v>
      </c>
      <c r="G38" s="619">
        <v>636461243.36000001</v>
      </c>
      <c r="H38" s="415" t="s">
        <v>287</v>
      </c>
    </row>
    <row r="39" spans="1:10" ht="15" customHeight="1" x14ac:dyDescent="0.35">
      <c r="A39" s="298">
        <v>44196</v>
      </c>
      <c r="B39" s="278" t="s">
        <v>295</v>
      </c>
      <c r="C39" s="278" t="s">
        <v>873</v>
      </c>
      <c r="D39" s="278" t="s">
        <v>338</v>
      </c>
      <c r="E39" s="278" t="s">
        <v>832</v>
      </c>
      <c r="F39" s="415" t="s">
        <v>287</v>
      </c>
      <c r="G39" s="437"/>
      <c r="H39" s="415" t="s">
        <v>287</v>
      </c>
    </row>
    <row r="40" spans="1:10" ht="15" customHeight="1" x14ac:dyDescent="0.35">
      <c r="A40" s="298">
        <v>44196</v>
      </c>
      <c r="B40" s="278" t="s">
        <v>295</v>
      </c>
      <c r="C40" s="278" t="s">
        <v>873</v>
      </c>
      <c r="D40" s="278" t="s">
        <v>339</v>
      </c>
      <c r="E40" s="278" t="s">
        <v>832</v>
      </c>
      <c r="F40" s="415" t="s">
        <v>287</v>
      </c>
      <c r="G40" s="437"/>
      <c r="H40" s="415" t="s">
        <v>287</v>
      </c>
    </row>
    <row r="41" spans="1:10" ht="15" customHeight="1" x14ac:dyDescent="0.35">
      <c r="A41" s="298">
        <v>44196</v>
      </c>
      <c r="B41" s="278" t="s">
        <v>295</v>
      </c>
      <c r="C41" s="278" t="s">
        <v>873</v>
      </c>
      <c r="D41" s="278" t="s">
        <v>340</v>
      </c>
      <c r="E41" s="278" t="s">
        <v>832</v>
      </c>
      <c r="F41" s="415" t="s">
        <v>287</v>
      </c>
      <c r="G41" s="437"/>
      <c r="H41" s="415" t="s">
        <v>287</v>
      </c>
    </row>
    <row r="42" spans="1:10" ht="15" customHeight="1" x14ac:dyDescent="0.35">
      <c r="A42" s="298">
        <v>44196</v>
      </c>
      <c r="B42" s="278" t="s">
        <v>295</v>
      </c>
      <c r="C42" s="278" t="s">
        <v>873</v>
      </c>
      <c r="D42" s="278" t="s">
        <v>340</v>
      </c>
      <c r="E42" s="278" t="s">
        <v>832</v>
      </c>
      <c r="F42" s="415" t="s">
        <v>287</v>
      </c>
      <c r="G42" s="437"/>
      <c r="H42" s="415" t="s">
        <v>287</v>
      </c>
    </row>
    <row r="43" spans="1:10" ht="15" customHeight="1" x14ac:dyDescent="0.35">
      <c r="A43" s="298">
        <v>44196</v>
      </c>
      <c r="B43" s="278" t="s">
        <v>295</v>
      </c>
      <c r="C43" s="278" t="s">
        <v>873</v>
      </c>
      <c r="D43" s="278" t="s">
        <v>341</v>
      </c>
      <c r="E43" s="278" t="s">
        <v>832</v>
      </c>
      <c r="F43" s="415" t="s">
        <v>287</v>
      </c>
      <c r="G43" s="437"/>
      <c r="H43" s="415" t="s">
        <v>287</v>
      </c>
    </row>
    <row r="44" spans="1:10" ht="15" customHeight="1" x14ac:dyDescent="0.35">
      <c r="A44" s="614">
        <v>44286</v>
      </c>
      <c r="B44" s="278" t="s">
        <v>295</v>
      </c>
      <c r="C44" s="278" t="s">
        <v>873</v>
      </c>
      <c r="D44" s="278" t="s">
        <v>326</v>
      </c>
      <c r="E44" s="278" t="s">
        <v>832</v>
      </c>
      <c r="F44" s="415" t="s">
        <v>287</v>
      </c>
      <c r="G44" s="619">
        <v>558833565.72000003</v>
      </c>
      <c r="H44" s="415" t="s">
        <v>287</v>
      </c>
      <c r="J44" s="290"/>
    </row>
    <row r="45" spans="1:10" ht="15" customHeight="1" x14ac:dyDescent="0.35">
      <c r="A45" s="614">
        <v>44286</v>
      </c>
      <c r="B45" s="278" t="s">
        <v>295</v>
      </c>
      <c r="C45" s="278" t="s">
        <v>873</v>
      </c>
      <c r="D45" s="278" t="s">
        <v>338</v>
      </c>
      <c r="E45" s="278" t="s">
        <v>832</v>
      </c>
      <c r="F45" s="415" t="s">
        <v>287</v>
      </c>
      <c r="G45" s="437"/>
      <c r="H45" s="415" t="s">
        <v>287</v>
      </c>
      <c r="J45" s="290"/>
    </row>
    <row r="46" spans="1:10" ht="15" customHeight="1" x14ac:dyDescent="0.35">
      <c r="A46" s="614">
        <v>44286</v>
      </c>
      <c r="B46" s="278" t="s">
        <v>295</v>
      </c>
      <c r="C46" s="278" t="s">
        <v>873</v>
      </c>
      <c r="D46" s="278" t="s">
        <v>339</v>
      </c>
      <c r="E46" s="278" t="s">
        <v>832</v>
      </c>
      <c r="F46" s="415" t="s">
        <v>287</v>
      </c>
      <c r="G46" s="437"/>
      <c r="H46" s="415" t="s">
        <v>287</v>
      </c>
      <c r="J46" s="336"/>
    </row>
    <row r="47" spans="1:10" ht="15" customHeight="1" x14ac:dyDescent="0.35">
      <c r="A47" s="614">
        <v>44286</v>
      </c>
      <c r="B47" s="278" t="s">
        <v>295</v>
      </c>
      <c r="C47" s="278" t="s">
        <v>873</v>
      </c>
      <c r="D47" s="278" t="s">
        <v>340</v>
      </c>
      <c r="E47" s="278" t="s">
        <v>832</v>
      </c>
      <c r="F47" s="415" t="s">
        <v>287</v>
      </c>
      <c r="G47" s="437"/>
      <c r="H47" s="415" t="s">
        <v>287</v>
      </c>
    </row>
    <row r="48" spans="1:10" ht="15" customHeight="1" x14ac:dyDescent="0.35">
      <c r="A48" s="614">
        <v>44286</v>
      </c>
      <c r="B48" s="278" t="s">
        <v>295</v>
      </c>
      <c r="C48" s="278" t="s">
        <v>873</v>
      </c>
      <c r="D48" s="278" t="s">
        <v>340</v>
      </c>
      <c r="E48" s="278" t="s">
        <v>832</v>
      </c>
      <c r="F48" s="415" t="s">
        <v>287</v>
      </c>
      <c r="G48" s="437"/>
      <c r="H48" s="415" t="s">
        <v>287</v>
      </c>
    </row>
    <row r="49" spans="1:8" ht="15" customHeight="1" x14ac:dyDescent="0.35">
      <c r="A49" s="614">
        <v>44286</v>
      </c>
      <c r="B49" s="278" t="s">
        <v>295</v>
      </c>
      <c r="C49" s="278" t="s">
        <v>873</v>
      </c>
      <c r="D49" s="278" t="s">
        <v>341</v>
      </c>
      <c r="E49" s="278" t="s">
        <v>832</v>
      </c>
      <c r="F49" s="415" t="s">
        <v>287</v>
      </c>
      <c r="G49" s="437"/>
      <c r="H49" s="415" t="s">
        <v>287</v>
      </c>
    </row>
    <row r="50" spans="1:8" ht="15" customHeight="1" x14ac:dyDescent="0.35">
      <c r="A50" s="298">
        <v>44377</v>
      </c>
      <c r="B50" s="278" t="s">
        <v>295</v>
      </c>
      <c r="C50" s="278" t="s">
        <v>873</v>
      </c>
      <c r="D50" s="278" t="s">
        <v>326</v>
      </c>
      <c r="E50" s="278" t="s">
        <v>832</v>
      </c>
      <c r="F50" s="415" t="s">
        <v>287</v>
      </c>
      <c r="G50" s="619">
        <v>558833565.72000003</v>
      </c>
      <c r="H50" s="415" t="s">
        <v>287</v>
      </c>
    </row>
    <row r="51" spans="1:8" ht="15" customHeight="1" x14ac:dyDescent="0.35">
      <c r="A51" s="298">
        <v>44377</v>
      </c>
      <c r="B51" s="278" t="s">
        <v>295</v>
      </c>
      <c r="C51" s="278" t="s">
        <v>873</v>
      </c>
      <c r="D51" s="278" t="s">
        <v>338</v>
      </c>
      <c r="E51" s="278" t="s">
        <v>832</v>
      </c>
      <c r="F51" s="415" t="s">
        <v>287</v>
      </c>
      <c r="G51" s="437"/>
      <c r="H51" s="415" t="s">
        <v>287</v>
      </c>
    </row>
    <row r="52" spans="1:8" ht="15" customHeight="1" x14ac:dyDescent="0.35">
      <c r="A52" s="298">
        <v>44377</v>
      </c>
      <c r="B52" s="278" t="s">
        <v>295</v>
      </c>
      <c r="C52" s="278" t="s">
        <v>873</v>
      </c>
      <c r="D52" s="278" t="s">
        <v>339</v>
      </c>
      <c r="E52" s="278" t="s">
        <v>832</v>
      </c>
      <c r="F52" s="415" t="s">
        <v>287</v>
      </c>
      <c r="G52" s="437"/>
      <c r="H52" s="415" t="s">
        <v>287</v>
      </c>
    </row>
    <row r="53" spans="1:8" ht="15" customHeight="1" x14ac:dyDescent="0.35">
      <c r="A53" s="298">
        <v>44377</v>
      </c>
      <c r="B53" s="278" t="s">
        <v>295</v>
      </c>
      <c r="C53" s="278" t="s">
        <v>873</v>
      </c>
      <c r="D53" s="278" t="s">
        <v>340</v>
      </c>
      <c r="E53" s="278" t="s">
        <v>832</v>
      </c>
      <c r="F53" s="415" t="s">
        <v>287</v>
      </c>
      <c r="G53" s="437"/>
      <c r="H53" s="415" t="s">
        <v>287</v>
      </c>
    </row>
    <row r="54" spans="1:8" ht="15" customHeight="1" x14ac:dyDescent="0.35">
      <c r="A54" s="298">
        <v>44377</v>
      </c>
      <c r="B54" s="278" t="s">
        <v>295</v>
      </c>
      <c r="C54" s="278" t="s">
        <v>873</v>
      </c>
      <c r="D54" s="278" t="s">
        <v>340</v>
      </c>
      <c r="E54" s="278" t="s">
        <v>832</v>
      </c>
      <c r="F54" s="415" t="s">
        <v>287</v>
      </c>
      <c r="G54" s="437"/>
      <c r="H54" s="415" t="s">
        <v>287</v>
      </c>
    </row>
    <row r="55" spans="1:8" ht="15" customHeight="1" x14ac:dyDescent="0.35">
      <c r="A55" s="298">
        <v>44377</v>
      </c>
      <c r="B55" s="278" t="s">
        <v>295</v>
      </c>
      <c r="C55" s="278" t="s">
        <v>873</v>
      </c>
      <c r="D55" s="278" t="s">
        <v>341</v>
      </c>
      <c r="E55" s="278" t="s">
        <v>832</v>
      </c>
      <c r="F55" s="415" t="s">
        <v>287</v>
      </c>
      <c r="G55" s="437"/>
      <c r="H55" s="415" t="s">
        <v>287</v>
      </c>
    </row>
    <row r="56" spans="1:8" ht="15" customHeight="1" x14ac:dyDescent="0.35">
      <c r="A56" s="614">
        <v>44469</v>
      </c>
      <c r="B56" s="278" t="s">
        <v>295</v>
      </c>
      <c r="C56" s="278" t="s">
        <v>873</v>
      </c>
      <c r="D56" s="278" t="s">
        <v>326</v>
      </c>
      <c r="E56" s="278" t="s">
        <v>832</v>
      </c>
      <c r="F56" s="415" t="s">
        <v>287</v>
      </c>
      <c r="G56" s="620">
        <v>440691645.43000001</v>
      </c>
      <c r="H56" s="415" t="s">
        <v>287</v>
      </c>
    </row>
    <row r="57" spans="1:8" ht="15" customHeight="1" x14ac:dyDescent="0.35">
      <c r="A57" s="614">
        <v>44469</v>
      </c>
      <c r="B57" s="278" t="s">
        <v>295</v>
      </c>
      <c r="C57" s="278" t="s">
        <v>873</v>
      </c>
      <c r="D57" s="278" t="s">
        <v>338</v>
      </c>
      <c r="E57" s="278" t="s">
        <v>832</v>
      </c>
      <c r="F57" s="415" t="s">
        <v>287</v>
      </c>
      <c r="G57" s="437"/>
      <c r="H57" s="415" t="s">
        <v>287</v>
      </c>
    </row>
    <row r="58" spans="1:8" ht="15" customHeight="1" x14ac:dyDescent="0.35">
      <c r="A58" s="614">
        <v>44469</v>
      </c>
      <c r="B58" s="278" t="s">
        <v>295</v>
      </c>
      <c r="C58" s="278" t="s">
        <v>873</v>
      </c>
      <c r="D58" s="278" t="s">
        <v>339</v>
      </c>
      <c r="E58" s="278" t="s">
        <v>832</v>
      </c>
      <c r="F58" s="415" t="s">
        <v>287</v>
      </c>
      <c r="G58" s="437"/>
      <c r="H58" s="415" t="s">
        <v>287</v>
      </c>
    </row>
    <row r="59" spans="1:8" ht="15" customHeight="1" x14ac:dyDescent="0.35">
      <c r="A59" s="614">
        <v>44469</v>
      </c>
      <c r="B59" s="278" t="s">
        <v>295</v>
      </c>
      <c r="C59" s="278" t="s">
        <v>873</v>
      </c>
      <c r="D59" s="278" t="s">
        <v>340</v>
      </c>
      <c r="E59" s="278" t="s">
        <v>832</v>
      </c>
      <c r="F59" s="415" t="s">
        <v>287</v>
      </c>
      <c r="G59" s="437"/>
      <c r="H59" s="415" t="s">
        <v>287</v>
      </c>
    </row>
    <row r="60" spans="1:8" ht="15" customHeight="1" x14ac:dyDescent="0.35">
      <c r="A60" s="614">
        <v>44469</v>
      </c>
      <c r="B60" s="278" t="s">
        <v>295</v>
      </c>
      <c r="C60" s="278" t="s">
        <v>873</v>
      </c>
      <c r="D60" s="278" t="s">
        <v>340</v>
      </c>
      <c r="E60" s="278" t="s">
        <v>832</v>
      </c>
      <c r="F60" s="415" t="s">
        <v>287</v>
      </c>
      <c r="G60" s="437"/>
      <c r="H60" s="415" t="s">
        <v>287</v>
      </c>
    </row>
    <row r="61" spans="1:8" ht="15" customHeight="1" x14ac:dyDescent="0.35">
      <c r="A61" s="614">
        <v>44469</v>
      </c>
      <c r="B61" s="278" t="s">
        <v>295</v>
      </c>
      <c r="C61" s="278" t="s">
        <v>873</v>
      </c>
      <c r="D61" s="278" t="s">
        <v>341</v>
      </c>
      <c r="E61" s="278" t="s">
        <v>832</v>
      </c>
      <c r="F61" s="415" t="s">
        <v>287</v>
      </c>
      <c r="G61" s="437"/>
      <c r="H61" s="415" t="s">
        <v>287</v>
      </c>
    </row>
    <row r="62" spans="1:8" ht="15" customHeight="1" x14ac:dyDescent="0.35">
      <c r="A62" s="298">
        <v>44561</v>
      </c>
      <c r="B62" s="278" t="s">
        <v>295</v>
      </c>
      <c r="C62" s="278" t="s">
        <v>873</v>
      </c>
      <c r="D62" s="278" t="s">
        <v>326</v>
      </c>
      <c r="E62" s="278" t="s">
        <v>832</v>
      </c>
      <c r="F62" s="415" t="s">
        <v>287</v>
      </c>
      <c r="G62" s="620">
        <v>440691645.43000001</v>
      </c>
      <c r="H62" s="415" t="s">
        <v>287</v>
      </c>
    </row>
    <row r="63" spans="1:8" ht="15" customHeight="1" x14ac:dyDescent="0.35">
      <c r="A63" s="298">
        <v>44561</v>
      </c>
      <c r="B63" s="278" t="s">
        <v>295</v>
      </c>
      <c r="C63" s="278" t="s">
        <v>873</v>
      </c>
      <c r="D63" s="278" t="s">
        <v>338</v>
      </c>
      <c r="E63" s="278" t="s">
        <v>832</v>
      </c>
      <c r="F63" s="415" t="s">
        <v>287</v>
      </c>
      <c r="G63" s="437"/>
      <c r="H63" s="415" t="s">
        <v>287</v>
      </c>
    </row>
    <row r="64" spans="1:8" ht="15" customHeight="1" x14ac:dyDescent="0.35">
      <c r="A64" s="298">
        <v>44561</v>
      </c>
      <c r="B64" s="278" t="s">
        <v>295</v>
      </c>
      <c r="C64" s="278" t="s">
        <v>873</v>
      </c>
      <c r="D64" s="278" t="s">
        <v>339</v>
      </c>
      <c r="E64" s="278" t="s">
        <v>832</v>
      </c>
      <c r="F64" s="415" t="s">
        <v>287</v>
      </c>
      <c r="G64" s="437"/>
      <c r="H64" s="415" t="s">
        <v>287</v>
      </c>
    </row>
    <row r="65" spans="1:8" ht="15" customHeight="1" x14ac:dyDescent="0.35">
      <c r="A65" s="298">
        <v>44561</v>
      </c>
      <c r="B65" s="278" t="s">
        <v>295</v>
      </c>
      <c r="C65" s="278" t="s">
        <v>873</v>
      </c>
      <c r="D65" s="278" t="s">
        <v>340</v>
      </c>
      <c r="E65" s="278" t="s">
        <v>832</v>
      </c>
      <c r="F65" s="415" t="s">
        <v>287</v>
      </c>
      <c r="G65" s="437"/>
      <c r="H65" s="415" t="s">
        <v>287</v>
      </c>
    </row>
    <row r="66" spans="1:8" ht="15" customHeight="1" x14ac:dyDescent="0.35">
      <c r="A66" s="298">
        <v>44561</v>
      </c>
      <c r="B66" s="278" t="s">
        <v>295</v>
      </c>
      <c r="C66" s="278" t="s">
        <v>873</v>
      </c>
      <c r="D66" s="278" t="s">
        <v>340</v>
      </c>
      <c r="E66" s="278" t="s">
        <v>832</v>
      </c>
      <c r="F66" s="415" t="s">
        <v>287</v>
      </c>
      <c r="G66" s="437"/>
      <c r="H66" s="415" t="s">
        <v>287</v>
      </c>
    </row>
    <row r="67" spans="1:8" ht="15" customHeight="1" x14ac:dyDescent="0.35">
      <c r="A67" s="298">
        <v>44561</v>
      </c>
      <c r="B67" s="278" t="s">
        <v>295</v>
      </c>
      <c r="C67" s="278" t="s">
        <v>873</v>
      </c>
      <c r="D67" s="278" t="s">
        <v>341</v>
      </c>
      <c r="E67" s="278" t="s">
        <v>832</v>
      </c>
      <c r="F67" s="415" t="s">
        <v>287</v>
      </c>
      <c r="G67" s="437"/>
      <c r="H67" s="415" t="s">
        <v>287</v>
      </c>
    </row>
    <row r="68" spans="1:8" ht="15" customHeight="1" x14ac:dyDescent="0.35">
      <c r="A68" s="614">
        <v>44651</v>
      </c>
      <c r="B68" s="278" t="s">
        <v>295</v>
      </c>
      <c r="C68" s="278" t="s">
        <v>873</v>
      </c>
      <c r="D68" s="278" t="s">
        <v>326</v>
      </c>
      <c r="E68" s="278" t="s">
        <v>832</v>
      </c>
      <c r="F68" s="415">
        <v>30397014.759399999</v>
      </c>
      <c r="G68" s="415">
        <v>439673478.77999997</v>
      </c>
      <c r="H68" s="415" t="s">
        <v>287</v>
      </c>
    </row>
    <row r="69" spans="1:8" ht="15" customHeight="1" x14ac:dyDescent="0.35">
      <c r="A69" s="614">
        <v>44651</v>
      </c>
      <c r="B69" s="278" t="s">
        <v>295</v>
      </c>
      <c r="C69" s="278" t="s">
        <v>873</v>
      </c>
      <c r="D69" s="278" t="s">
        <v>338</v>
      </c>
      <c r="E69" s="278" t="s">
        <v>832</v>
      </c>
      <c r="F69" s="415" t="s">
        <v>287</v>
      </c>
      <c r="G69" s="415" t="s">
        <v>287</v>
      </c>
      <c r="H69" s="415" t="s">
        <v>287</v>
      </c>
    </row>
    <row r="70" spans="1:8" ht="15" customHeight="1" x14ac:dyDescent="0.35">
      <c r="A70" s="614">
        <v>44651</v>
      </c>
      <c r="B70" s="278" t="s">
        <v>295</v>
      </c>
      <c r="C70" s="278" t="s">
        <v>873</v>
      </c>
      <c r="D70" s="278" t="s">
        <v>339</v>
      </c>
      <c r="E70" s="278" t="s">
        <v>832</v>
      </c>
      <c r="F70" s="415" t="s">
        <v>287</v>
      </c>
      <c r="G70" s="415" t="s">
        <v>287</v>
      </c>
      <c r="H70" s="415" t="s">
        <v>287</v>
      </c>
    </row>
    <row r="71" spans="1:8" ht="15" customHeight="1" x14ac:dyDescent="0.35">
      <c r="A71" s="614">
        <v>44651</v>
      </c>
      <c r="B71" s="278" t="s">
        <v>295</v>
      </c>
      <c r="C71" s="278" t="s">
        <v>873</v>
      </c>
      <c r="D71" s="278" t="s">
        <v>340</v>
      </c>
      <c r="E71" s="278" t="s">
        <v>832</v>
      </c>
      <c r="F71" s="415">
        <v>30397014.759399999</v>
      </c>
      <c r="G71" s="415">
        <v>439673478.77999997</v>
      </c>
      <c r="H71" s="415" t="s">
        <v>287</v>
      </c>
    </row>
    <row r="72" spans="1:8" ht="15" customHeight="1" x14ac:dyDescent="0.35">
      <c r="A72" s="614">
        <v>44651</v>
      </c>
      <c r="B72" s="278" t="s">
        <v>295</v>
      </c>
      <c r="C72" s="278" t="s">
        <v>873</v>
      </c>
      <c r="D72" s="278" t="s">
        <v>341</v>
      </c>
      <c r="E72" s="278" t="s">
        <v>832</v>
      </c>
      <c r="F72" s="415" t="s">
        <v>287</v>
      </c>
      <c r="G72" s="415" t="s">
        <v>287</v>
      </c>
      <c r="H72" s="415" t="s">
        <v>287</v>
      </c>
    </row>
    <row r="73" spans="1:8" ht="15" customHeight="1" x14ac:dyDescent="0.35">
      <c r="A73" s="614">
        <v>44651</v>
      </c>
      <c r="B73" s="278" t="s">
        <v>295</v>
      </c>
      <c r="C73" s="278" t="s">
        <v>873</v>
      </c>
      <c r="D73" s="278" t="s">
        <v>342</v>
      </c>
      <c r="E73" s="278" t="s">
        <v>832</v>
      </c>
      <c r="F73" s="415" t="s">
        <v>287</v>
      </c>
      <c r="G73" s="415" t="s">
        <v>287</v>
      </c>
      <c r="H73" s="415" t="s">
        <v>287</v>
      </c>
    </row>
    <row r="74" spans="1:8" ht="15" customHeight="1" x14ac:dyDescent="0.35">
      <c r="A74" s="298">
        <v>44742</v>
      </c>
      <c r="B74" s="278" t="s">
        <v>295</v>
      </c>
      <c r="C74" s="278" t="s">
        <v>873</v>
      </c>
      <c r="D74" s="278" t="s">
        <v>326</v>
      </c>
      <c r="E74" s="278" t="s">
        <v>832</v>
      </c>
      <c r="F74" s="415">
        <v>11810986.340000004</v>
      </c>
      <c r="G74" s="415">
        <v>439673478.77999997</v>
      </c>
      <c r="H74" s="415" t="s">
        <v>287</v>
      </c>
    </row>
    <row r="75" spans="1:8" ht="15" customHeight="1" x14ac:dyDescent="0.35">
      <c r="A75" s="298">
        <v>44742</v>
      </c>
      <c r="B75" s="278" t="s">
        <v>295</v>
      </c>
      <c r="C75" s="278" t="s">
        <v>873</v>
      </c>
      <c r="D75" s="278" t="s">
        <v>338</v>
      </c>
      <c r="E75" s="278" t="s">
        <v>832</v>
      </c>
      <c r="F75" s="415" t="s">
        <v>287</v>
      </c>
      <c r="G75" s="415" t="s">
        <v>287</v>
      </c>
      <c r="H75" s="415" t="s">
        <v>287</v>
      </c>
    </row>
    <row r="76" spans="1:8" ht="15" customHeight="1" x14ac:dyDescent="0.35">
      <c r="A76" s="298">
        <v>44742</v>
      </c>
      <c r="B76" s="278" t="s">
        <v>295</v>
      </c>
      <c r="C76" s="278" t="s">
        <v>873</v>
      </c>
      <c r="D76" s="278" t="s">
        <v>339</v>
      </c>
      <c r="E76" s="278" t="s">
        <v>832</v>
      </c>
      <c r="F76" s="415" t="s">
        <v>287</v>
      </c>
      <c r="G76" s="415" t="s">
        <v>287</v>
      </c>
      <c r="H76" s="415" t="s">
        <v>287</v>
      </c>
    </row>
    <row r="77" spans="1:8" ht="15" customHeight="1" x14ac:dyDescent="0.35">
      <c r="A77" s="298">
        <v>44742</v>
      </c>
      <c r="B77" s="278" t="s">
        <v>295</v>
      </c>
      <c r="C77" s="278" t="s">
        <v>873</v>
      </c>
      <c r="D77" s="278" t="s">
        <v>340</v>
      </c>
      <c r="E77" s="278" t="s">
        <v>832</v>
      </c>
      <c r="F77" s="415">
        <v>11810986.340000004</v>
      </c>
      <c r="G77" s="415">
        <v>439673478.77999997</v>
      </c>
      <c r="H77" s="415" t="s">
        <v>287</v>
      </c>
    </row>
    <row r="78" spans="1:8" ht="15" customHeight="1" x14ac:dyDescent="0.35">
      <c r="A78" s="298">
        <v>44742</v>
      </c>
      <c r="B78" s="278" t="s">
        <v>295</v>
      </c>
      <c r="C78" s="278" t="s">
        <v>873</v>
      </c>
      <c r="D78" s="278" t="s">
        <v>341</v>
      </c>
      <c r="E78" s="278" t="s">
        <v>832</v>
      </c>
      <c r="F78" s="415" t="s">
        <v>287</v>
      </c>
      <c r="G78" s="415" t="s">
        <v>287</v>
      </c>
      <c r="H78" s="415" t="s">
        <v>287</v>
      </c>
    </row>
    <row r="79" spans="1:8" ht="15" customHeight="1" x14ac:dyDescent="0.35">
      <c r="A79" s="298">
        <v>44742</v>
      </c>
      <c r="B79" s="278" t="s">
        <v>295</v>
      </c>
      <c r="C79" s="278" t="s">
        <v>873</v>
      </c>
      <c r="D79" s="278" t="s">
        <v>342</v>
      </c>
      <c r="E79" s="278" t="s">
        <v>832</v>
      </c>
      <c r="F79" s="415" t="s">
        <v>287</v>
      </c>
      <c r="G79" s="415" t="s">
        <v>287</v>
      </c>
      <c r="H79" s="415" t="s">
        <v>287</v>
      </c>
    </row>
    <row r="80" spans="1:8" ht="15" customHeight="1" x14ac:dyDescent="0.35">
      <c r="A80" s="614">
        <v>44834</v>
      </c>
      <c r="B80" s="278" t="s">
        <v>295</v>
      </c>
      <c r="C80" s="278" t="s">
        <v>873</v>
      </c>
      <c r="D80" s="278" t="s">
        <v>326</v>
      </c>
      <c r="E80" s="278" t="s">
        <v>832</v>
      </c>
      <c r="F80" s="415">
        <v>241785450</v>
      </c>
      <c r="G80" s="415">
        <v>439673478.77999997</v>
      </c>
      <c r="H80" s="415" t="s">
        <v>287</v>
      </c>
    </row>
    <row r="81" spans="1:8" ht="15" customHeight="1" x14ac:dyDescent="0.35">
      <c r="A81" s="614">
        <v>44834</v>
      </c>
      <c r="B81" s="278" t="s">
        <v>295</v>
      </c>
      <c r="C81" s="278" t="s">
        <v>873</v>
      </c>
      <c r="D81" s="278" t="s">
        <v>338</v>
      </c>
      <c r="E81" s="278" t="s">
        <v>832</v>
      </c>
      <c r="F81" s="415" t="s">
        <v>287</v>
      </c>
      <c r="G81" s="415" t="s">
        <v>287</v>
      </c>
      <c r="H81" s="415" t="s">
        <v>287</v>
      </c>
    </row>
    <row r="82" spans="1:8" ht="15" customHeight="1" x14ac:dyDescent="0.35">
      <c r="A82" s="614">
        <v>44834</v>
      </c>
      <c r="B82" s="278" t="s">
        <v>295</v>
      </c>
      <c r="C82" s="278" t="s">
        <v>873</v>
      </c>
      <c r="D82" s="278" t="s">
        <v>339</v>
      </c>
      <c r="E82" s="278" t="s">
        <v>832</v>
      </c>
      <c r="F82" s="415" t="s">
        <v>287</v>
      </c>
      <c r="G82" s="415" t="s">
        <v>287</v>
      </c>
      <c r="H82" s="415" t="s">
        <v>287</v>
      </c>
    </row>
    <row r="83" spans="1:8" ht="15" customHeight="1" x14ac:dyDescent="0.35">
      <c r="A83" s="614">
        <v>44834</v>
      </c>
      <c r="B83" s="278" t="s">
        <v>295</v>
      </c>
      <c r="C83" s="278" t="s">
        <v>873</v>
      </c>
      <c r="D83" s="278" t="s">
        <v>340</v>
      </c>
      <c r="E83" s="278" t="s">
        <v>832</v>
      </c>
      <c r="F83" s="415">
        <v>241785450</v>
      </c>
      <c r="G83" s="415">
        <v>439673478.77999997</v>
      </c>
      <c r="H83" s="415" t="s">
        <v>287</v>
      </c>
    </row>
    <row r="84" spans="1:8" ht="15" customHeight="1" x14ac:dyDescent="0.35">
      <c r="A84" s="614">
        <v>44834</v>
      </c>
      <c r="B84" s="278" t="s">
        <v>295</v>
      </c>
      <c r="C84" s="278" t="s">
        <v>873</v>
      </c>
      <c r="D84" s="278" t="s">
        <v>341</v>
      </c>
      <c r="E84" s="278" t="s">
        <v>832</v>
      </c>
      <c r="F84" s="415" t="s">
        <v>287</v>
      </c>
      <c r="G84" s="415" t="s">
        <v>287</v>
      </c>
      <c r="H84" s="415" t="s">
        <v>287</v>
      </c>
    </row>
    <row r="85" spans="1:8" ht="15" customHeight="1" x14ac:dyDescent="0.35">
      <c r="A85" s="614">
        <v>44834</v>
      </c>
      <c r="B85" s="278" t="s">
        <v>295</v>
      </c>
      <c r="C85" s="278" t="s">
        <v>873</v>
      </c>
      <c r="D85" s="278" t="s">
        <v>342</v>
      </c>
      <c r="E85" s="278" t="s">
        <v>832</v>
      </c>
      <c r="F85" s="415" t="s">
        <v>287</v>
      </c>
      <c r="G85" s="415" t="s">
        <v>287</v>
      </c>
      <c r="H85" s="415" t="s">
        <v>287</v>
      </c>
    </row>
    <row r="86" spans="1:8" ht="15" customHeight="1" x14ac:dyDescent="0.35">
      <c r="A86" s="298">
        <v>44926</v>
      </c>
      <c r="B86" s="278" t="s">
        <v>295</v>
      </c>
      <c r="C86" s="278" t="s">
        <v>873</v>
      </c>
      <c r="D86" s="278" t="s">
        <v>326</v>
      </c>
      <c r="E86" s="278" t="s">
        <v>832</v>
      </c>
      <c r="F86" s="415">
        <v>120696426.000285</v>
      </c>
      <c r="G86" s="415">
        <v>439673478.77999997</v>
      </c>
      <c r="H86" s="415" t="s">
        <v>287</v>
      </c>
    </row>
    <row r="87" spans="1:8" ht="15" customHeight="1" x14ac:dyDescent="0.35">
      <c r="A87" s="298">
        <v>44926</v>
      </c>
      <c r="B87" s="278" t="s">
        <v>295</v>
      </c>
      <c r="C87" s="278" t="s">
        <v>873</v>
      </c>
      <c r="D87" s="278" t="s">
        <v>338</v>
      </c>
      <c r="E87" s="278" t="s">
        <v>832</v>
      </c>
      <c r="F87" s="415" t="s">
        <v>287</v>
      </c>
      <c r="G87" s="415" t="s">
        <v>287</v>
      </c>
      <c r="H87" s="415" t="s">
        <v>287</v>
      </c>
    </row>
    <row r="88" spans="1:8" ht="15" customHeight="1" x14ac:dyDescent="0.35">
      <c r="A88" s="298">
        <v>44926</v>
      </c>
      <c r="B88" s="278" t="s">
        <v>295</v>
      </c>
      <c r="C88" s="278" t="s">
        <v>873</v>
      </c>
      <c r="D88" s="278" t="s">
        <v>339</v>
      </c>
      <c r="E88" s="278" t="s">
        <v>832</v>
      </c>
      <c r="F88" s="415" t="s">
        <v>287</v>
      </c>
      <c r="G88" s="415" t="s">
        <v>287</v>
      </c>
      <c r="H88" s="415" t="s">
        <v>287</v>
      </c>
    </row>
    <row r="89" spans="1:8" ht="15" customHeight="1" x14ac:dyDescent="0.35">
      <c r="A89" s="298">
        <v>44926</v>
      </c>
      <c r="B89" s="278" t="s">
        <v>295</v>
      </c>
      <c r="C89" s="278" t="s">
        <v>873</v>
      </c>
      <c r="D89" s="278" t="s">
        <v>340</v>
      </c>
      <c r="E89" s="278" t="s">
        <v>832</v>
      </c>
      <c r="F89" s="415">
        <v>120696426.000285</v>
      </c>
      <c r="G89" s="415">
        <v>439673478.77999997</v>
      </c>
      <c r="H89" s="415" t="s">
        <v>287</v>
      </c>
    </row>
    <row r="90" spans="1:8" ht="15" customHeight="1" x14ac:dyDescent="0.35">
      <c r="A90" s="298">
        <v>44926</v>
      </c>
      <c r="B90" s="278" t="s">
        <v>295</v>
      </c>
      <c r="C90" s="278" t="s">
        <v>873</v>
      </c>
      <c r="D90" s="278" t="s">
        <v>341</v>
      </c>
      <c r="E90" s="278" t="s">
        <v>832</v>
      </c>
      <c r="F90" s="415" t="s">
        <v>287</v>
      </c>
      <c r="G90" s="415" t="s">
        <v>287</v>
      </c>
      <c r="H90" s="415" t="s">
        <v>287</v>
      </c>
    </row>
    <row r="91" spans="1:8" ht="15" customHeight="1" x14ac:dyDescent="0.35">
      <c r="A91" s="298">
        <v>44926</v>
      </c>
      <c r="B91" s="278" t="s">
        <v>295</v>
      </c>
      <c r="C91" s="278" t="s">
        <v>873</v>
      </c>
      <c r="D91" s="278" t="s">
        <v>342</v>
      </c>
      <c r="E91" s="278" t="s">
        <v>832</v>
      </c>
      <c r="F91" s="415" t="s">
        <v>287</v>
      </c>
      <c r="G91" s="415" t="s">
        <v>287</v>
      </c>
      <c r="H91" s="415" t="s">
        <v>287</v>
      </c>
    </row>
    <row r="92" spans="1:8" ht="15" customHeight="1" x14ac:dyDescent="0.35">
      <c r="A92" s="614">
        <v>45016</v>
      </c>
      <c r="B92" s="278" t="s">
        <v>295</v>
      </c>
      <c r="C92" s="278" t="s">
        <v>873</v>
      </c>
      <c r="D92" s="278" t="s">
        <v>326</v>
      </c>
      <c r="E92" s="278" t="s">
        <v>832</v>
      </c>
      <c r="F92" s="415">
        <v>60265818.924223989</v>
      </c>
      <c r="G92" s="415">
        <v>393577584.57999998</v>
      </c>
      <c r="H92" s="415" t="s">
        <v>287</v>
      </c>
    </row>
    <row r="93" spans="1:8" ht="15" customHeight="1" x14ac:dyDescent="0.35">
      <c r="A93" s="614">
        <v>45016</v>
      </c>
      <c r="B93" s="278" t="s">
        <v>295</v>
      </c>
      <c r="C93" s="278" t="s">
        <v>873</v>
      </c>
      <c r="D93" s="278" t="s">
        <v>338</v>
      </c>
      <c r="E93" s="278" t="s">
        <v>832</v>
      </c>
      <c r="F93" s="415" t="s">
        <v>287</v>
      </c>
      <c r="G93" s="415" t="s">
        <v>287</v>
      </c>
      <c r="H93" s="415" t="s">
        <v>287</v>
      </c>
    </row>
    <row r="94" spans="1:8" ht="15" customHeight="1" x14ac:dyDescent="0.35">
      <c r="A94" s="614">
        <v>45016</v>
      </c>
      <c r="B94" s="278" t="s">
        <v>295</v>
      </c>
      <c r="C94" s="278" t="s">
        <v>873</v>
      </c>
      <c r="D94" s="278" t="s">
        <v>339</v>
      </c>
      <c r="E94" s="278" t="s">
        <v>832</v>
      </c>
      <c r="F94" s="415" t="s">
        <v>287</v>
      </c>
      <c r="G94" s="415" t="s">
        <v>287</v>
      </c>
      <c r="H94" s="415" t="s">
        <v>287</v>
      </c>
    </row>
    <row r="95" spans="1:8" ht="15" customHeight="1" x14ac:dyDescent="0.35">
      <c r="A95" s="614">
        <v>45016</v>
      </c>
      <c r="B95" s="278" t="s">
        <v>295</v>
      </c>
      <c r="C95" s="278" t="s">
        <v>873</v>
      </c>
      <c r="D95" s="278" t="s">
        <v>340</v>
      </c>
      <c r="E95" s="278" t="s">
        <v>832</v>
      </c>
      <c r="F95" s="415">
        <v>60265818.924223989</v>
      </c>
      <c r="G95" s="415">
        <v>393577584.57999998</v>
      </c>
      <c r="H95" s="415" t="s">
        <v>287</v>
      </c>
    </row>
    <row r="96" spans="1:8" ht="15" customHeight="1" x14ac:dyDescent="0.35">
      <c r="A96" s="614">
        <v>45016</v>
      </c>
      <c r="B96" s="278" t="s">
        <v>295</v>
      </c>
      <c r="C96" s="278" t="s">
        <v>873</v>
      </c>
      <c r="D96" s="278" t="s">
        <v>341</v>
      </c>
      <c r="E96" s="278" t="s">
        <v>832</v>
      </c>
      <c r="F96" s="415" t="s">
        <v>287</v>
      </c>
      <c r="G96" s="415" t="s">
        <v>287</v>
      </c>
      <c r="H96" s="415" t="s">
        <v>287</v>
      </c>
    </row>
    <row r="97" spans="1:8" ht="15" customHeight="1" x14ac:dyDescent="0.35">
      <c r="A97" s="614">
        <v>45016</v>
      </c>
      <c r="B97" s="278" t="s">
        <v>295</v>
      </c>
      <c r="C97" s="278" t="s">
        <v>873</v>
      </c>
      <c r="D97" s="278" t="s">
        <v>342</v>
      </c>
      <c r="E97" s="278" t="s">
        <v>832</v>
      </c>
      <c r="F97" s="415" t="s">
        <v>287</v>
      </c>
      <c r="G97" s="415" t="s">
        <v>287</v>
      </c>
      <c r="H97" s="415" t="s">
        <v>287</v>
      </c>
    </row>
    <row r="98" spans="1:8" ht="15" customHeight="1" x14ac:dyDescent="0.35">
      <c r="A98" s="298">
        <v>45107</v>
      </c>
      <c r="B98" s="278" t="s">
        <v>295</v>
      </c>
      <c r="C98" s="278" t="s">
        <v>873</v>
      </c>
      <c r="D98" s="278" t="s">
        <v>326</v>
      </c>
      <c r="E98" s="278" t="s">
        <v>832</v>
      </c>
      <c r="F98" s="415">
        <v>277981516.98110604</v>
      </c>
      <c r="G98" s="415">
        <v>364256847.20999998</v>
      </c>
      <c r="H98" s="415" t="s">
        <v>287</v>
      </c>
    </row>
    <row r="99" spans="1:8" ht="15" customHeight="1" x14ac:dyDescent="0.35">
      <c r="A99" s="298">
        <v>45107</v>
      </c>
      <c r="B99" s="278" t="s">
        <v>295</v>
      </c>
      <c r="C99" s="278" t="s">
        <v>873</v>
      </c>
      <c r="D99" s="278" t="s">
        <v>338</v>
      </c>
      <c r="E99" s="278" t="s">
        <v>832</v>
      </c>
      <c r="F99" s="415" t="s">
        <v>287</v>
      </c>
      <c r="G99" s="415" t="s">
        <v>287</v>
      </c>
      <c r="H99" s="415" t="s">
        <v>287</v>
      </c>
    </row>
    <row r="100" spans="1:8" ht="15" customHeight="1" x14ac:dyDescent="0.35">
      <c r="A100" s="298">
        <v>45107</v>
      </c>
      <c r="B100" s="278" t="s">
        <v>295</v>
      </c>
      <c r="C100" s="278" t="s">
        <v>873</v>
      </c>
      <c r="D100" s="278" t="s">
        <v>339</v>
      </c>
      <c r="E100" s="278" t="s">
        <v>832</v>
      </c>
      <c r="F100" s="415" t="s">
        <v>287</v>
      </c>
      <c r="G100" s="415" t="s">
        <v>287</v>
      </c>
      <c r="H100" s="415" t="s">
        <v>287</v>
      </c>
    </row>
    <row r="101" spans="1:8" ht="15" customHeight="1" x14ac:dyDescent="0.35">
      <c r="A101" s="298">
        <v>45107</v>
      </c>
      <c r="B101" s="278" t="s">
        <v>295</v>
      </c>
      <c r="C101" s="278" t="s">
        <v>873</v>
      </c>
      <c r="D101" s="278" t="s">
        <v>340</v>
      </c>
      <c r="E101" s="278" t="s">
        <v>832</v>
      </c>
      <c r="F101" s="415">
        <v>277981516.98110604</v>
      </c>
      <c r="G101" s="415">
        <v>364256847.20999998</v>
      </c>
      <c r="H101" s="415" t="s">
        <v>287</v>
      </c>
    </row>
    <row r="102" spans="1:8" ht="15" customHeight="1" x14ac:dyDescent="0.35">
      <c r="A102" s="298">
        <v>45107</v>
      </c>
      <c r="B102" s="278" t="s">
        <v>295</v>
      </c>
      <c r="C102" s="278" t="s">
        <v>873</v>
      </c>
      <c r="D102" s="278" t="s">
        <v>341</v>
      </c>
      <c r="E102" s="278" t="s">
        <v>832</v>
      </c>
      <c r="F102" s="415" t="s">
        <v>287</v>
      </c>
      <c r="G102" s="415" t="s">
        <v>287</v>
      </c>
      <c r="H102" s="415" t="s">
        <v>287</v>
      </c>
    </row>
    <row r="103" spans="1:8" ht="15" customHeight="1" x14ac:dyDescent="0.35">
      <c r="A103" s="298">
        <v>45107</v>
      </c>
      <c r="B103" s="278" t="s">
        <v>295</v>
      </c>
      <c r="C103" s="278" t="s">
        <v>873</v>
      </c>
      <c r="D103" s="278" t="s">
        <v>342</v>
      </c>
      <c r="E103" s="278" t="s">
        <v>832</v>
      </c>
      <c r="F103" s="415" t="s">
        <v>287</v>
      </c>
      <c r="G103" s="415" t="s">
        <v>287</v>
      </c>
      <c r="H103" s="415" t="s">
        <v>287</v>
      </c>
    </row>
    <row r="104" spans="1:8" ht="15" customHeight="1" x14ac:dyDescent="0.35">
      <c r="A104" s="614">
        <v>45199</v>
      </c>
      <c r="B104" s="278" t="s">
        <v>295</v>
      </c>
      <c r="C104" s="278" t="s">
        <v>873</v>
      </c>
      <c r="D104" s="278" t="s">
        <v>326</v>
      </c>
      <c r="E104" s="278" t="s">
        <v>832</v>
      </c>
      <c r="F104" s="415">
        <v>669872333.01999998</v>
      </c>
      <c r="G104" s="415">
        <v>642730365.72000003</v>
      </c>
      <c r="H104" s="415" t="s">
        <v>287</v>
      </c>
    </row>
    <row r="105" spans="1:8" ht="15" customHeight="1" x14ac:dyDescent="0.35">
      <c r="A105" s="614">
        <v>45199</v>
      </c>
      <c r="B105" s="278" t="s">
        <v>295</v>
      </c>
      <c r="C105" s="278" t="s">
        <v>873</v>
      </c>
      <c r="D105" s="278" t="s">
        <v>338</v>
      </c>
      <c r="E105" s="278" t="s">
        <v>832</v>
      </c>
      <c r="F105" s="415" t="s">
        <v>287</v>
      </c>
      <c r="G105" s="415" t="s">
        <v>287</v>
      </c>
      <c r="H105" s="415" t="s">
        <v>287</v>
      </c>
    </row>
    <row r="106" spans="1:8" ht="15" customHeight="1" x14ac:dyDescent="0.35">
      <c r="A106" s="614">
        <v>45199</v>
      </c>
      <c r="B106" s="278" t="s">
        <v>295</v>
      </c>
      <c r="C106" s="278" t="s">
        <v>873</v>
      </c>
      <c r="D106" s="278" t="s">
        <v>339</v>
      </c>
      <c r="E106" s="278" t="s">
        <v>832</v>
      </c>
      <c r="F106" s="415" t="s">
        <v>287</v>
      </c>
      <c r="G106" s="415" t="s">
        <v>287</v>
      </c>
      <c r="H106" s="415" t="s">
        <v>287</v>
      </c>
    </row>
    <row r="107" spans="1:8" ht="15" customHeight="1" x14ac:dyDescent="0.35">
      <c r="A107" s="614">
        <v>45199</v>
      </c>
      <c r="B107" s="278" t="s">
        <v>295</v>
      </c>
      <c r="C107" s="278" t="s">
        <v>873</v>
      </c>
      <c r="D107" s="278" t="s">
        <v>340</v>
      </c>
      <c r="E107" s="278" t="s">
        <v>832</v>
      </c>
      <c r="F107" s="415">
        <v>669872333.01999998</v>
      </c>
      <c r="G107" s="415">
        <v>642730365.72000003</v>
      </c>
      <c r="H107" s="415" t="s">
        <v>287</v>
      </c>
    </row>
    <row r="108" spans="1:8" ht="15" customHeight="1" x14ac:dyDescent="0.35">
      <c r="A108" s="614">
        <v>45199</v>
      </c>
      <c r="B108" s="278" t="s">
        <v>295</v>
      </c>
      <c r="C108" s="278" t="s">
        <v>873</v>
      </c>
      <c r="D108" s="278" t="s">
        <v>341</v>
      </c>
      <c r="E108" s="278" t="s">
        <v>832</v>
      </c>
      <c r="F108" s="415" t="s">
        <v>287</v>
      </c>
      <c r="G108" s="415" t="s">
        <v>287</v>
      </c>
      <c r="H108" s="415" t="s">
        <v>287</v>
      </c>
    </row>
    <row r="109" spans="1:8" ht="15" customHeight="1" x14ac:dyDescent="0.35">
      <c r="A109" s="614">
        <v>45199</v>
      </c>
      <c r="B109" s="278" t="s">
        <v>295</v>
      </c>
      <c r="C109" s="278" t="s">
        <v>873</v>
      </c>
      <c r="D109" s="278" t="s">
        <v>342</v>
      </c>
      <c r="E109" s="278" t="s">
        <v>832</v>
      </c>
      <c r="F109" s="415" t="s">
        <v>287</v>
      </c>
      <c r="G109" s="415" t="s">
        <v>287</v>
      </c>
      <c r="H109" s="415" t="s">
        <v>287</v>
      </c>
    </row>
    <row r="110" spans="1:8" ht="15" customHeight="1" x14ac:dyDescent="0.35">
      <c r="A110" s="586">
        <v>45291</v>
      </c>
      <c r="B110" s="587" t="s">
        <v>295</v>
      </c>
      <c r="C110" s="587" t="s">
        <v>873</v>
      </c>
      <c r="D110" s="587" t="s">
        <v>326</v>
      </c>
      <c r="E110" s="587" t="s">
        <v>832</v>
      </c>
      <c r="F110" s="588">
        <v>376978841.926422</v>
      </c>
      <c r="G110" s="588">
        <v>374877159.58999997</v>
      </c>
      <c r="H110" s="588" t="s">
        <v>287</v>
      </c>
    </row>
    <row r="111" spans="1:8" ht="15" customHeight="1" x14ac:dyDescent="0.35">
      <c r="A111" s="586">
        <v>45291</v>
      </c>
      <c r="B111" s="587" t="s">
        <v>295</v>
      </c>
      <c r="C111" s="587" t="s">
        <v>873</v>
      </c>
      <c r="D111" s="587" t="s">
        <v>338</v>
      </c>
      <c r="E111" s="587" t="s">
        <v>832</v>
      </c>
      <c r="F111" s="588" t="s">
        <v>287</v>
      </c>
      <c r="G111" s="588" t="s">
        <v>287</v>
      </c>
      <c r="H111" s="588" t="s">
        <v>287</v>
      </c>
    </row>
    <row r="112" spans="1:8" ht="15" customHeight="1" x14ac:dyDescent="0.35">
      <c r="A112" s="586">
        <v>45291</v>
      </c>
      <c r="B112" s="587" t="s">
        <v>295</v>
      </c>
      <c r="C112" s="587" t="s">
        <v>873</v>
      </c>
      <c r="D112" s="587" t="s">
        <v>339</v>
      </c>
      <c r="E112" s="587" t="s">
        <v>832</v>
      </c>
      <c r="F112" s="588" t="s">
        <v>287</v>
      </c>
      <c r="G112" s="588" t="s">
        <v>287</v>
      </c>
      <c r="H112" s="588" t="s">
        <v>287</v>
      </c>
    </row>
    <row r="113" spans="1:8" ht="15" customHeight="1" x14ac:dyDescent="0.35">
      <c r="A113" s="586">
        <v>45291</v>
      </c>
      <c r="B113" s="587" t="s">
        <v>295</v>
      </c>
      <c r="C113" s="587" t="s">
        <v>873</v>
      </c>
      <c r="D113" s="587" t="s">
        <v>340</v>
      </c>
      <c r="E113" s="587" t="s">
        <v>832</v>
      </c>
      <c r="F113" s="588">
        <v>376978841.926422</v>
      </c>
      <c r="G113" s="588">
        <v>374877159.58999997</v>
      </c>
      <c r="H113" s="588" t="s">
        <v>287</v>
      </c>
    </row>
    <row r="114" spans="1:8" ht="15" customHeight="1" x14ac:dyDescent="0.35">
      <c r="A114" s="586">
        <v>45291</v>
      </c>
      <c r="B114" s="587" t="s">
        <v>295</v>
      </c>
      <c r="C114" s="587" t="s">
        <v>873</v>
      </c>
      <c r="D114" s="587" t="s">
        <v>341</v>
      </c>
      <c r="E114" s="587" t="s">
        <v>832</v>
      </c>
      <c r="F114" s="588" t="s">
        <v>287</v>
      </c>
      <c r="G114" s="588" t="s">
        <v>287</v>
      </c>
      <c r="H114" s="588" t="s">
        <v>287</v>
      </c>
    </row>
    <row r="115" spans="1:8" ht="15" customHeight="1" x14ac:dyDescent="0.35">
      <c r="A115" s="586">
        <v>45291</v>
      </c>
      <c r="B115" s="587" t="s">
        <v>295</v>
      </c>
      <c r="C115" s="587" t="s">
        <v>873</v>
      </c>
      <c r="D115" s="587" t="s">
        <v>342</v>
      </c>
      <c r="E115" s="587" t="s">
        <v>832</v>
      </c>
      <c r="F115" s="588" t="s">
        <v>287</v>
      </c>
      <c r="G115" s="588" t="s">
        <v>287</v>
      </c>
      <c r="H115" s="588" t="s">
        <v>287</v>
      </c>
    </row>
  </sheetData>
  <autoFilter ref="A1:H7" xr:uid="{BCCF1C97-D6AA-40BA-837A-980B17B81CD5}"/>
  <sortState xmlns:xlrd2="http://schemas.microsoft.com/office/spreadsheetml/2017/richdata2" ref="A1:H7">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K77"/>
  <sheetViews>
    <sheetView zoomScale="87" zoomScaleNormal="87" workbookViewId="0">
      <pane ySplit="1" topLeftCell="A41" activePane="bottomLeft" state="frozen"/>
      <selection pane="bottomLeft" activeCell="I64" sqref="I64"/>
    </sheetView>
  </sheetViews>
  <sheetFormatPr defaultColWidth="13.54296875" defaultRowHeight="15" customHeight="1" x14ac:dyDescent="0.35"/>
  <cols>
    <col min="1" max="1" width="13.453125" style="7" bestFit="1" customWidth="1"/>
    <col min="2" max="2" width="17.54296875" customWidth="1"/>
    <col min="3" max="3" width="22.6328125" bestFit="1" customWidth="1"/>
    <col min="4" max="4" width="13.453125" bestFit="1" customWidth="1"/>
    <col min="5" max="5" width="17.6328125" customWidth="1"/>
    <col min="6" max="6" width="17" style="8" bestFit="1" customWidth="1"/>
    <col min="8" max="8" width="28" bestFit="1" customWidth="1"/>
    <col min="9" max="9" width="35.08984375" customWidth="1"/>
  </cols>
  <sheetData>
    <row r="1" spans="1:6" s="25" customFormat="1" ht="15" customHeight="1" x14ac:dyDescent="0.35">
      <c r="A1" s="298" t="s">
        <v>0</v>
      </c>
      <c r="B1" s="278" t="s">
        <v>2</v>
      </c>
      <c r="C1" s="278" t="s">
        <v>3</v>
      </c>
      <c r="D1" s="278" t="s">
        <v>5</v>
      </c>
      <c r="E1" s="278" t="s">
        <v>4</v>
      </c>
      <c r="F1" s="200" t="s">
        <v>513</v>
      </c>
    </row>
    <row r="2" spans="1:6" ht="15" customHeight="1" x14ac:dyDescent="0.35">
      <c r="A2" s="298">
        <v>43646</v>
      </c>
      <c r="B2" s="278" t="s">
        <v>873</v>
      </c>
      <c r="C2" s="278" t="s">
        <v>1</v>
      </c>
      <c r="D2" s="278" t="s">
        <v>313</v>
      </c>
      <c r="E2" s="278" t="s">
        <v>832</v>
      </c>
      <c r="F2" s="415" t="s">
        <v>711</v>
      </c>
    </row>
    <row r="3" spans="1:6" ht="15" customHeight="1" x14ac:dyDescent="0.35">
      <c r="A3" s="298">
        <v>43646</v>
      </c>
      <c r="B3" s="278" t="s">
        <v>873</v>
      </c>
      <c r="C3" s="278" t="s">
        <v>1</v>
      </c>
      <c r="D3" s="278" t="s">
        <v>314</v>
      </c>
      <c r="E3" s="278" t="s">
        <v>832</v>
      </c>
      <c r="F3" s="415" t="s">
        <v>711</v>
      </c>
    </row>
    <row r="4" spans="1:6" ht="15" customHeight="1" x14ac:dyDescent="0.35">
      <c r="A4" s="298">
        <v>43646</v>
      </c>
      <c r="B4" s="278" t="s">
        <v>873</v>
      </c>
      <c r="C4" s="278" t="s">
        <v>1</v>
      </c>
      <c r="D4" s="278" t="s">
        <v>315</v>
      </c>
      <c r="E4" s="278" t="s">
        <v>832</v>
      </c>
      <c r="F4" s="415" t="s">
        <v>711</v>
      </c>
    </row>
    <row r="5" spans="1:6" ht="15" customHeight="1" x14ac:dyDescent="0.35">
      <c r="A5" s="298">
        <v>43646</v>
      </c>
      <c r="B5" s="278" t="s">
        <v>873</v>
      </c>
      <c r="C5" s="278" t="s">
        <v>1</v>
      </c>
      <c r="D5" s="278" t="s">
        <v>316</v>
      </c>
      <c r="E5" s="278" t="s">
        <v>832</v>
      </c>
      <c r="F5" s="434">
        <v>13735847.449999999</v>
      </c>
    </row>
    <row r="6" spans="1:6" ht="15" customHeight="1" x14ac:dyDescent="0.35">
      <c r="A6" s="614">
        <v>43738</v>
      </c>
      <c r="B6" s="278" t="s">
        <v>873</v>
      </c>
      <c r="C6" s="278" t="s">
        <v>1</v>
      </c>
      <c r="D6" s="278" t="s">
        <v>313</v>
      </c>
      <c r="E6" s="278" t="s">
        <v>832</v>
      </c>
      <c r="F6" s="415" t="s">
        <v>711</v>
      </c>
    </row>
    <row r="7" spans="1:6" ht="15" customHeight="1" x14ac:dyDescent="0.35">
      <c r="A7" s="614">
        <v>43738</v>
      </c>
      <c r="B7" s="278" t="s">
        <v>873</v>
      </c>
      <c r="C7" s="278" t="s">
        <v>1</v>
      </c>
      <c r="D7" s="278" t="s">
        <v>314</v>
      </c>
      <c r="E7" s="278" t="s">
        <v>832</v>
      </c>
      <c r="F7" s="415" t="s">
        <v>711</v>
      </c>
    </row>
    <row r="8" spans="1:6" ht="15" customHeight="1" x14ac:dyDescent="0.35">
      <c r="A8" s="614">
        <v>43738</v>
      </c>
      <c r="B8" s="278" t="s">
        <v>873</v>
      </c>
      <c r="C8" s="278" t="s">
        <v>1</v>
      </c>
      <c r="D8" s="278" t="s">
        <v>315</v>
      </c>
      <c r="E8" s="278" t="s">
        <v>832</v>
      </c>
      <c r="F8" s="415" t="s">
        <v>711</v>
      </c>
    </row>
    <row r="9" spans="1:6" ht="15" customHeight="1" x14ac:dyDescent="0.35">
      <c r="A9" s="614">
        <v>43738</v>
      </c>
      <c r="B9" s="278" t="s">
        <v>873</v>
      </c>
      <c r="C9" s="278" t="s">
        <v>1</v>
      </c>
      <c r="D9" s="278" t="s">
        <v>316</v>
      </c>
      <c r="E9" s="278" t="s">
        <v>832</v>
      </c>
      <c r="F9" s="434">
        <v>9864817.8399999999</v>
      </c>
    </row>
    <row r="10" spans="1:6" ht="15" customHeight="1" x14ac:dyDescent="0.35">
      <c r="A10" s="298">
        <v>43830</v>
      </c>
      <c r="B10" s="278" t="s">
        <v>873</v>
      </c>
      <c r="C10" s="278" t="s">
        <v>1</v>
      </c>
      <c r="D10" s="278" t="s">
        <v>313</v>
      </c>
      <c r="E10" s="278" t="s">
        <v>832</v>
      </c>
      <c r="F10" s="415" t="s">
        <v>711</v>
      </c>
    </row>
    <row r="11" spans="1:6" ht="15" customHeight="1" x14ac:dyDescent="0.35">
      <c r="A11" s="298">
        <v>43830</v>
      </c>
      <c r="B11" s="278" t="s">
        <v>873</v>
      </c>
      <c r="C11" s="278" t="s">
        <v>1</v>
      </c>
      <c r="D11" s="278" t="s">
        <v>314</v>
      </c>
      <c r="E11" s="278" t="s">
        <v>832</v>
      </c>
      <c r="F11" s="415" t="s">
        <v>711</v>
      </c>
    </row>
    <row r="12" spans="1:6" ht="15" customHeight="1" x14ac:dyDescent="0.35">
      <c r="A12" s="298">
        <v>43830</v>
      </c>
      <c r="B12" s="278" t="s">
        <v>873</v>
      </c>
      <c r="C12" s="278" t="s">
        <v>1</v>
      </c>
      <c r="D12" s="278" t="s">
        <v>315</v>
      </c>
      <c r="E12" s="278" t="s">
        <v>832</v>
      </c>
      <c r="F12" s="415" t="s">
        <v>711</v>
      </c>
    </row>
    <row r="13" spans="1:6" ht="15" customHeight="1" x14ac:dyDescent="0.35">
      <c r="A13" s="298">
        <v>43830</v>
      </c>
      <c r="B13" s="278" t="s">
        <v>873</v>
      </c>
      <c r="C13" s="278" t="s">
        <v>1</v>
      </c>
      <c r="D13" s="278" t="s">
        <v>316</v>
      </c>
      <c r="E13" s="278" t="s">
        <v>832</v>
      </c>
      <c r="F13" s="435">
        <v>11583213.231000001</v>
      </c>
    </row>
    <row r="14" spans="1:6" ht="15" customHeight="1" x14ac:dyDescent="0.35">
      <c r="A14" s="614">
        <v>43921</v>
      </c>
      <c r="B14" s="278" t="s">
        <v>873</v>
      </c>
      <c r="C14" s="278" t="s">
        <v>1</v>
      </c>
      <c r="D14" s="278" t="s">
        <v>313</v>
      </c>
      <c r="E14" s="278" t="s">
        <v>832</v>
      </c>
      <c r="F14" s="415" t="s">
        <v>711</v>
      </c>
    </row>
    <row r="15" spans="1:6" ht="15" customHeight="1" x14ac:dyDescent="0.35">
      <c r="A15" s="614">
        <v>43921</v>
      </c>
      <c r="B15" s="278" t="s">
        <v>873</v>
      </c>
      <c r="C15" s="278" t="s">
        <v>1</v>
      </c>
      <c r="D15" s="278" t="s">
        <v>314</v>
      </c>
      <c r="E15" s="278" t="s">
        <v>832</v>
      </c>
      <c r="F15" s="415" t="s">
        <v>711</v>
      </c>
    </row>
    <row r="16" spans="1:6" ht="15" customHeight="1" x14ac:dyDescent="0.35">
      <c r="A16" s="614">
        <v>43921</v>
      </c>
      <c r="B16" s="278" t="s">
        <v>873</v>
      </c>
      <c r="C16" s="278" t="s">
        <v>1</v>
      </c>
      <c r="D16" s="278" t="s">
        <v>315</v>
      </c>
      <c r="E16" s="278" t="s">
        <v>832</v>
      </c>
      <c r="F16" s="415" t="s">
        <v>711</v>
      </c>
    </row>
    <row r="17" spans="1:11" ht="15" customHeight="1" x14ac:dyDescent="0.35">
      <c r="A17" s="614">
        <v>43921</v>
      </c>
      <c r="B17" s="278" t="s">
        <v>873</v>
      </c>
      <c r="C17" s="278" t="s">
        <v>1</v>
      </c>
      <c r="D17" s="278" t="s">
        <v>316</v>
      </c>
      <c r="E17" s="278" t="s">
        <v>832</v>
      </c>
      <c r="F17" s="436">
        <v>16016474.857199997</v>
      </c>
    </row>
    <row r="18" spans="1:11" ht="15" customHeight="1" x14ac:dyDescent="0.35">
      <c r="A18" s="298">
        <v>44012</v>
      </c>
      <c r="B18" s="278" t="s">
        <v>873</v>
      </c>
      <c r="C18" s="278" t="s">
        <v>1</v>
      </c>
      <c r="D18" s="278" t="s">
        <v>313</v>
      </c>
      <c r="E18" s="278" t="s">
        <v>832</v>
      </c>
      <c r="F18" s="415" t="s">
        <v>711</v>
      </c>
    </row>
    <row r="19" spans="1:11" ht="15" customHeight="1" x14ac:dyDescent="0.35">
      <c r="A19" s="298">
        <v>44012</v>
      </c>
      <c r="B19" s="278" t="s">
        <v>873</v>
      </c>
      <c r="C19" s="278" t="s">
        <v>1</v>
      </c>
      <c r="D19" s="278" t="s">
        <v>314</v>
      </c>
      <c r="E19" s="278" t="s">
        <v>832</v>
      </c>
      <c r="F19" s="415" t="s">
        <v>711</v>
      </c>
    </row>
    <row r="20" spans="1:11" ht="15" customHeight="1" x14ac:dyDescent="0.35">
      <c r="A20" s="298">
        <v>44012</v>
      </c>
      <c r="B20" s="278" t="s">
        <v>873</v>
      </c>
      <c r="C20" s="278" t="s">
        <v>1</v>
      </c>
      <c r="D20" s="278" t="s">
        <v>315</v>
      </c>
      <c r="E20" s="278" t="s">
        <v>832</v>
      </c>
      <c r="F20" s="415" t="s">
        <v>711</v>
      </c>
    </row>
    <row r="21" spans="1:11" ht="15" customHeight="1" x14ac:dyDescent="0.35">
      <c r="A21" s="298">
        <v>44012</v>
      </c>
      <c r="B21" s="278" t="s">
        <v>873</v>
      </c>
      <c r="C21" s="278" t="s">
        <v>1</v>
      </c>
      <c r="D21" s="278" t="s">
        <v>316</v>
      </c>
      <c r="E21" s="278" t="s">
        <v>832</v>
      </c>
      <c r="F21" s="436">
        <v>18616461.769600004</v>
      </c>
    </row>
    <row r="22" spans="1:11" ht="15" customHeight="1" x14ac:dyDescent="0.35">
      <c r="A22" s="614">
        <v>44104</v>
      </c>
      <c r="B22" s="278" t="s">
        <v>873</v>
      </c>
      <c r="C22" s="278" t="s">
        <v>1</v>
      </c>
      <c r="D22" s="278" t="s">
        <v>313</v>
      </c>
      <c r="E22" s="278" t="s">
        <v>832</v>
      </c>
      <c r="F22" s="415" t="s">
        <v>711</v>
      </c>
      <c r="I22" s="25"/>
      <c r="J22" s="25"/>
      <c r="K22" s="25"/>
    </row>
    <row r="23" spans="1:11" ht="15" customHeight="1" x14ac:dyDescent="0.35">
      <c r="A23" s="614">
        <v>44104</v>
      </c>
      <c r="B23" s="278" t="s">
        <v>873</v>
      </c>
      <c r="C23" s="278" t="s">
        <v>1</v>
      </c>
      <c r="D23" s="278" t="s">
        <v>314</v>
      </c>
      <c r="E23" s="278" t="s">
        <v>832</v>
      </c>
      <c r="F23" s="415" t="s">
        <v>711</v>
      </c>
      <c r="I23" s="25"/>
      <c r="J23" s="25"/>
      <c r="K23" s="25"/>
    </row>
    <row r="24" spans="1:11" ht="15" customHeight="1" x14ac:dyDescent="0.35">
      <c r="A24" s="614">
        <v>44104</v>
      </c>
      <c r="B24" s="278" t="s">
        <v>873</v>
      </c>
      <c r="C24" s="278" t="s">
        <v>1</v>
      </c>
      <c r="D24" s="278" t="s">
        <v>315</v>
      </c>
      <c r="E24" s="278" t="s">
        <v>832</v>
      </c>
      <c r="F24" s="415" t="s">
        <v>711</v>
      </c>
      <c r="I24" s="25"/>
      <c r="J24" s="25"/>
      <c r="K24" s="25"/>
    </row>
    <row r="25" spans="1:11" ht="15" customHeight="1" x14ac:dyDescent="0.35">
      <c r="A25" s="614">
        <v>44104</v>
      </c>
      <c r="B25" s="278" t="s">
        <v>873</v>
      </c>
      <c r="C25" s="278" t="s">
        <v>1</v>
      </c>
      <c r="D25" s="278" t="s">
        <v>316</v>
      </c>
      <c r="E25" s="278" t="s">
        <v>832</v>
      </c>
      <c r="F25" s="436">
        <v>18770415.277445842</v>
      </c>
      <c r="H25" s="25"/>
      <c r="I25" s="25"/>
      <c r="J25" s="25"/>
      <c r="K25" s="25"/>
    </row>
    <row r="26" spans="1:11" ht="15" customHeight="1" x14ac:dyDescent="0.35">
      <c r="A26" s="298">
        <v>44196</v>
      </c>
      <c r="B26" s="278" t="s">
        <v>873</v>
      </c>
      <c r="C26" s="278" t="s">
        <v>1</v>
      </c>
      <c r="D26" s="278" t="s">
        <v>313</v>
      </c>
      <c r="E26" s="278" t="s">
        <v>832</v>
      </c>
      <c r="F26" s="415" t="s">
        <v>711</v>
      </c>
    </row>
    <row r="27" spans="1:11" ht="15" customHeight="1" x14ac:dyDescent="0.35">
      <c r="A27" s="298">
        <v>44196</v>
      </c>
      <c r="B27" s="278" t="s">
        <v>873</v>
      </c>
      <c r="C27" s="278" t="s">
        <v>1</v>
      </c>
      <c r="D27" s="278" t="s">
        <v>314</v>
      </c>
      <c r="E27" s="278" t="s">
        <v>832</v>
      </c>
      <c r="F27" s="415" t="s">
        <v>711</v>
      </c>
    </row>
    <row r="28" spans="1:11" ht="15" customHeight="1" x14ac:dyDescent="0.35">
      <c r="A28" s="298">
        <v>44196</v>
      </c>
      <c r="B28" s="278" t="s">
        <v>873</v>
      </c>
      <c r="C28" s="278" t="s">
        <v>1</v>
      </c>
      <c r="D28" s="278" t="s">
        <v>315</v>
      </c>
      <c r="E28" s="278" t="s">
        <v>832</v>
      </c>
      <c r="F28" s="415" t="s">
        <v>711</v>
      </c>
    </row>
    <row r="29" spans="1:11" ht="15" customHeight="1" x14ac:dyDescent="0.35">
      <c r="A29" s="298">
        <v>44196</v>
      </c>
      <c r="B29" s="278" t="s">
        <v>873</v>
      </c>
      <c r="C29" s="278" t="s">
        <v>1</v>
      </c>
      <c r="D29" s="278" t="s">
        <v>316</v>
      </c>
      <c r="E29" s="278" t="s">
        <v>832</v>
      </c>
      <c r="F29" s="436">
        <v>18164620.260997433</v>
      </c>
    </row>
    <row r="30" spans="1:11" ht="15" customHeight="1" x14ac:dyDescent="0.35">
      <c r="A30" s="614">
        <v>44286</v>
      </c>
      <c r="B30" s="278" t="s">
        <v>873</v>
      </c>
      <c r="C30" s="278" t="s">
        <v>1</v>
      </c>
      <c r="D30" s="278" t="s">
        <v>313</v>
      </c>
      <c r="E30" s="278" t="s">
        <v>832</v>
      </c>
      <c r="F30" s="415" t="s">
        <v>711</v>
      </c>
    </row>
    <row r="31" spans="1:11" ht="15" customHeight="1" x14ac:dyDescent="0.35">
      <c r="A31" s="614">
        <v>44286</v>
      </c>
      <c r="B31" s="278" t="s">
        <v>873</v>
      </c>
      <c r="C31" s="278" t="s">
        <v>1</v>
      </c>
      <c r="D31" s="278" t="s">
        <v>314</v>
      </c>
      <c r="E31" s="278" t="s">
        <v>832</v>
      </c>
      <c r="F31" s="415" t="s">
        <v>711</v>
      </c>
    </row>
    <row r="32" spans="1:11" ht="15" customHeight="1" x14ac:dyDescent="0.35">
      <c r="A32" s="614">
        <v>44286</v>
      </c>
      <c r="B32" s="278" t="s">
        <v>873</v>
      </c>
      <c r="C32" s="278" t="s">
        <v>1</v>
      </c>
      <c r="D32" s="278" t="s">
        <v>315</v>
      </c>
      <c r="E32" s="278" t="s">
        <v>832</v>
      </c>
      <c r="F32" s="415" t="s">
        <v>711</v>
      </c>
    </row>
    <row r="33" spans="1:6" ht="15" customHeight="1" x14ac:dyDescent="0.35">
      <c r="A33" s="614">
        <v>44286</v>
      </c>
      <c r="B33" s="278" t="s">
        <v>873</v>
      </c>
      <c r="C33" s="278" t="s">
        <v>1</v>
      </c>
      <c r="D33" s="278" t="s">
        <v>316</v>
      </c>
      <c r="E33" s="278" t="s">
        <v>832</v>
      </c>
      <c r="F33" s="436">
        <v>20901171.237999998</v>
      </c>
    </row>
    <row r="34" spans="1:6" ht="15" customHeight="1" x14ac:dyDescent="0.35">
      <c r="A34" s="298">
        <v>44377</v>
      </c>
      <c r="B34" s="278" t="s">
        <v>873</v>
      </c>
      <c r="C34" s="278" t="s">
        <v>1</v>
      </c>
      <c r="D34" s="278" t="s">
        <v>313</v>
      </c>
      <c r="E34" s="278" t="s">
        <v>832</v>
      </c>
      <c r="F34" s="415" t="s">
        <v>711</v>
      </c>
    </row>
    <row r="35" spans="1:6" ht="15" customHeight="1" x14ac:dyDescent="0.35">
      <c r="A35" s="298">
        <v>44377</v>
      </c>
      <c r="B35" s="278" t="s">
        <v>873</v>
      </c>
      <c r="C35" s="278" t="s">
        <v>1</v>
      </c>
      <c r="D35" s="278" t="s">
        <v>314</v>
      </c>
      <c r="E35" s="278" t="s">
        <v>832</v>
      </c>
      <c r="F35" s="415" t="s">
        <v>711</v>
      </c>
    </row>
    <row r="36" spans="1:6" ht="15" customHeight="1" x14ac:dyDescent="0.35">
      <c r="A36" s="298">
        <v>44377</v>
      </c>
      <c r="B36" s="278" t="s">
        <v>873</v>
      </c>
      <c r="C36" s="278" t="s">
        <v>1</v>
      </c>
      <c r="D36" s="278" t="s">
        <v>315</v>
      </c>
      <c r="E36" s="278" t="s">
        <v>832</v>
      </c>
      <c r="F36" s="415" t="s">
        <v>711</v>
      </c>
    </row>
    <row r="37" spans="1:6" ht="15" customHeight="1" x14ac:dyDescent="0.35">
      <c r="A37" s="298">
        <v>44377</v>
      </c>
      <c r="B37" s="278" t="s">
        <v>873</v>
      </c>
      <c r="C37" s="278" t="s">
        <v>1</v>
      </c>
      <c r="D37" s="278" t="s">
        <v>316</v>
      </c>
      <c r="E37" s="278" t="s">
        <v>832</v>
      </c>
      <c r="F37" s="436">
        <v>28332414.442800004</v>
      </c>
    </row>
    <row r="38" spans="1:6" ht="15" customHeight="1" x14ac:dyDescent="0.35">
      <c r="A38" s="614">
        <v>44469</v>
      </c>
      <c r="B38" s="278" t="s">
        <v>873</v>
      </c>
      <c r="C38" s="278" t="s">
        <v>1</v>
      </c>
      <c r="D38" s="278" t="s">
        <v>313</v>
      </c>
      <c r="E38" s="278" t="s">
        <v>832</v>
      </c>
      <c r="F38" s="415" t="s">
        <v>711</v>
      </c>
    </row>
    <row r="39" spans="1:6" ht="15" customHeight="1" x14ac:dyDescent="0.35">
      <c r="A39" s="614">
        <v>44469</v>
      </c>
      <c r="B39" s="278" t="s">
        <v>873</v>
      </c>
      <c r="C39" s="278" t="s">
        <v>1</v>
      </c>
      <c r="D39" s="278" t="s">
        <v>314</v>
      </c>
      <c r="E39" s="278" t="s">
        <v>832</v>
      </c>
      <c r="F39" s="415" t="s">
        <v>711</v>
      </c>
    </row>
    <row r="40" spans="1:6" ht="15" customHeight="1" x14ac:dyDescent="0.35">
      <c r="A40" s="614">
        <v>44469</v>
      </c>
      <c r="B40" s="278" t="s">
        <v>873</v>
      </c>
      <c r="C40" s="278" t="s">
        <v>1</v>
      </c>
      <c r="D40" s="278" t="s">
        <v>315</v>
      </c>
      <c r="E40" s="278" t="s">
        <v>832</v>
      </c>
      <c r="F40" s="415" t="s">
        <v>711</v>
      </c>
    </row>
    <row r="41" spans="1:6" ht="15" customHeight="1" x14ac:dyDescent="0.35">
      <c r="A41" s="614">
        <v>44469</v>
      </c>
      <c r="B41" s="278" t="s">
        <v>873</v>
      </c>
      <c r="C41" s="278" t="s">
        <v>1</v>
      </c>
      <c r="D41" s="278" t="s">
        <v>316</v>
      </c>
      <c r="E41" s="278" t="s">
        <v>832</v>
      </c>
      <c r="F41" s="436">
        <v>15323070.4252</v>
      </c>
    </row>
    <row r="42" spans="1:6" ht="15" customHeight="1" x14ac:dyDescent="0.35">
      <c r="A42" s="298">
        <v>44561</v>
      </c>
      <c r="B42" s="278" t="s">
        <v>873</v>
      </c>
      <c r="C42" s="278" t="s">
        <v>1</v>
      </c>
      <c r="D42" s="278" t="s">
        <v>313</v>
      </c>
      <c r="E42" s="278" t="s">
        <v>832</v>
      </c>
      <c r="F42" s="415" t="s">
        <v>711</v>
      </c>
    </row>
    <row r="43" spans="1:6" ht="15" customHeight="1" x14ac:dyDescent="0.35">
      <c r="A43" s="298">
        <v>44561</v>
      </c>
      <c r="B43" s="278" t="s">
        <v>873</v>
      </c>
      <c r="C43" s="278" t="s">
        <v>1</v>
      </c>
      <c r="D43" s="278" t="s">
        <v>314</v>
      </c>
      <c r="E43" s="278" t="s">
        <v>832</v>
      </c>
      <c r="F43" s="415" t="s">
        <v>711</v>
      </c>
    </row>
    <row r="44" spans="1:6" ht="15" customHeight="1" x14ac:dyDescent="0.35">
      <c r="A44" s="298">
        <v>44561</v>
      </c>
      <c r="B44" s="278" t="s">
        <v>873</v>
      </c>
      <c r="C44" s="278" t="s">
        <v>1</v>
      </c>
      <c r="D44" s="278" t="s">
        <v>315</v>
      </c>
      <c r="E44" s="278" t="s">
        <v>832</v>
      </c>
      <c r="F44" s="415" t="s">
        <v>711</v>
      </c>
    </row>
    <row r="45" spans="1:6" ht="15" customHeight="1" x14ac:dyDescent="0.35">
      <c r="A45" s="298">
        <v>44561</v>
      </c>
      <c r="B45" s="278" t="s">
        <v>873</v>
      </c>
      <c r="C45" s="278" t="s">
        <v>1</v>
      </c>
      <c r="D45" s="278" t="s">
        <v>316</v>
      </c>
      <c r="E45" s="278" t="s">
        <v>832</v>
      </c>
      <c r="F45" s="436">
        <v>21295830.344799999</v>
      </c>
    </row>
    <row r="46" spans="1:6" ht="15" customHeight="1" x14ac:dyDescent="0.35">
      <c r="A46" s="614">
        <v>44651</v>
      </c>
      <c r="B46" s="278" t="s">
        <v>873</v>
      </c>
      <c r="C46" s="278" t="s">
        <v>1</v>
      </c>
      <c r="D46" s="278" t="s">
        <v>313</v>
      </c>
      <c r="E46" s="278" t="s">
        <v>832</v>
      </c>
      <c r="F46" s="415" t="s">
        <v>287</v>
      </c>
    </row>
    <row r="47" spans="1:6" ht="15" customHeight="1" x14ac:dyDescent="0.35">
      <c r="A47" s="614">
        <v>44651</v>
      </c>
      <c r="B47" s="278" t="s">
        <v>295</v>
      </c>
      <c r="C47" s="278" t="s">
        <v>873</v>
      </c>
      <c r="D47" s="278" t="s">
        <v>314</v>
      </c>
      <c r="E47" s="278" t="s">
        <v>832</v>
      </c>
      <c r="F47" s="415" t="s">
        <v>287</v>
      </c>
    </row>
    <row r="48" spans="1:6" ht="15" customHeight="1" x14ac:dyDescent="0.35">
      <c r="A48" s="614">
        <v>44651</v>
      </c>
      <c r="B48" s="278" t="s">
        <v>295</v>
      </c>
      <c r="C48" s="278" t="s">
        <v>873</v>
      </c>
      <c r="D48" s="278" t="s">
        <v>315</v>
      </c>
      <c r="E48" s="278" t="s">
        <v>832</v>
      </c>
      <c r="F48" s="415" t="s">
        <v>287</v>
      </c>
    </row>
    <row r="49" spans="1:6" ht="15" customHeight="1" x14ac:dyDescent="0.35">
      <c r="A49" s="614">
        <v>44651</v>
      </c>
      <c r="B49" s="278" t="s">
        <v>295</v>
      </c>
      <c r="C49" s="278" t="s">
        <v>873</v>
      </c>
      <c r="D49" s="278" t="s">
        <v>316</v>
      </c>
      <c r="E49" s="278" t="s">
        <v>832</v>
      </c>
      <c r="F49" s="415">
        <v>43665701.359999999</v>
      </c>
    </row>
    <row r="50" spans="1:6" ht="15" customHeight="1" x14ac:dyDescent="0.35">
      <c r="A50" s="298">
        <v>44742</v>
      </c>
      <c r="B50" s="278" t="s">
        <v>295</v>
      </c>
      <c r="C50" s="278" t="s">
        <v>873</v>
      </c>
      <c r="D50" s="278" t="s">
        <v>313</v>
      </c>
      <c r="E50" s="278" t="s">
        <v>832</v>
      </c>
      <c r="F50" s="415" t="s">
        <v>287</v>
      </c>
    </row>
    <row r="51" spans="1:6" ht="15" customHeight="1" x14ac:dyDescent="0.35">
      <c r="A51" s="298">
        <v>44742</v>
      </c>
      <c r="B51" s="278" t="s">
        <v>295</v>
      </c>
      <c r="C51" s="278" t="s">
        <v>873</v>
      </c>
      <c r="D51" s="278" t="s">
        <v>314</v>
      </c>
      <c r="E51" s="278" t="s">
        <v>832</v>
      </c>
      <c r="F51" s="415" t="s">
        <v>287</v>
      </c>
    </row>
    <row r="52" spans="1:6" ht="15" customHeight="1" x14ac:dyDescent="0.35">
      <c r="A52" s="298">
        <v>44742</v>
      </c>
      <c r="B52" s="278" t="s">
        <v>295</v>
      </c>
      <c r="C52" s="278" t="s">
        <v>873</v>
      </c>
      <c r="D52" s="278" t="s">
        <v>315</v>
      </c>
      <c r="E52" s="278" t="s">
        <v>832</v>
      </c>
      <c r="F52" s="415" t="s">
        <v>287</v>
      </c>
    </row>
    <row r="53" spans="1:6" ht="15" customHeight="1" x14ac:dyDescent="0.35">
      <c r="A53" s="298">
        <v>44742</v>
      </c>
      <c r="B53" s="278" t="s">
        <v>295</v>
      </c>
      <c r="C53" s="278" t="s">
        <v>873</v>
      </c>
      <c r="D53" s="278" t="s">
        <v>316</v>
      </c>
      <c r="E53" s="278" t="s">
        <v>832</v>
      </c>
      <c r="F53" s="415">
        <v>21299687.262296967</v>
      </c>
    </row>
    <row r="54" spans="1:6" ht="15" customHeight="1" x14ac:dyDescent="0.35">
      <c r="A54" s="614">
        <v>44834</v>
      </c>
      <c r="B54" s="278" t="s">
        <v>295</v>
      </c>
      <c r="C54" s="278" t="s">
        <v>873</v>
      </c>
      <c r="D54" s="278" t="s">
        <v>313</v>
      </c>
      <c r="E54" s="278" t="s">
        <v>832</v>
      </c>
      <c r="F54" s="415" t="s">
        <v>287</v>
      </c>
    </row>
    <row r="55" spans="1:6" ht="15" customHeight="1" x14ac:dyDescent="0.35">
      <c r="A55" s="614">
        <v>44834</v>
      </c>
      <c r="B55" s="278" t="s">
        <v>295</v>
      </c>
      <c r="C55" s="278" t="s">
        <v>873</v>
      </c>
      <c r="D55" s="278" t="s">
        <v>314</v>
      </c>
      <c r="E55" s="278" t="s">
        <v>832</v>
      </c>
      <c r="F55" s="415" t="s">
        <v>287</v>
      </c>
    </row>
    <row r="56" spans="1:6" ht="15" customHeight="1" x14ac:dyDescent="0.35">
      <c r="A56" s="614">
        <v>44834</v>
      </c>
      <c r="B56" s="278" t="s">
        <v>295</v>
      </c>
      <c r="C56" s="278" t="s">
        <v>873</v>
      </c>
      <c r="D56" s="278" t="s">
        <v>315</v>
      </c>
      <c r="E56" s="278" t="s">
        <v>832</v>
      </c>
      <c r="F56" s="415" t="s">
        <v>287</v>
      </c>
    </row>
    <row r="57" spans="1:6" ht="15" customHeight="1" x14ac:dyDescent="0.35">
      <c r="A57" s="614">
        <v>44834</v>
      </c>
      <c r="B57" s="278" t="s">
        <v>295</v>
      </c>
      <c r="C57" s="278" t="s">
        <v>873</v>
      </c>
      <c r="D57" s="278" t="s">
        <v>316</v>
      </c>
      <c r="E57" s="278" t="s">
        <v>832</v>
      </c>
      <c r="F57" s="415">
        <v>31262718.511200797</v>
      </c>
    </row>
    <row r="58" spans="1:6" ht="15" customHeight="1" x14ac:dyDescent="0.35">
      <c r="A58" s="298">
        <v>44926</v>
      </c>
      <c r="B58" s="278" t="s">
        <v>295</v>
      </c>
      <c r="C58" s="278" t="s">
        <v>873</v>
      </c>
      <c r="D58" s="278" t="s">
        <v>313</v>
      </c>
      <c r="E58" s="278" t="s">
        <v>832</v>
      </c>
      <c r="F58" s="415" t="s">
        <v>287</v>
      </c>
    </row>
    <row r="59" spans="1:6" ht="15" customHeight="1" x14ac:dyDescent="0.35">
      <c r="A59" s="298">
        <v>44926</v>
      </c>
      <c r="B59" s="278" t="s">
        <v>295</v>
      </c>
      <c r="C59" s="278" t="s">
        <v>873</v>
      </c>
      <c r="D59" s="278" t="s">
        <v>314</v>
      </c>
      <c r="E59" s="278" t="s">
        <v>832</v>
      </c>
      <c r="F59" s="415" t="s">
        <v>287</v>
      </c>
    </row>
    <row r="60" spans="1:6" ht="15" customHeight="1" x14ac:dyDescent="0.35">
      <c r="A60" s="298">
        <v>44926</v>
      </c>
      <c r="B60" s="278" t="s">
        <v>295</v>
      </c>
      <c r="C60" s="278" t="s">
        <v>873</v>
      </c>
      <c r="D60" s="278" t="s">
        <v>315</v>
      </c>
      <c r="E60" s="278" t="s">
        <v>832</v>
      </c>
      <c r="F60" s="415" t="s">
        <v>287</v>
      </c>
    </row>
    <row r="61" spans="1:6" ht="15" customHeight="1" x14ac:dyDescent="0.35">
      <c r="A61" s="298">
        <v>44926</v>
      </c>
      <c r="B61" s="278" t="s">
        <v>295</v>
      </c>
      <c r="C61" s="278" t="s">
        <v>873</v>
      </c>
      <c r="D61" s="278" t="s">
        <v>316</v>
      </c>
      <c r="E61" s="278" t="s">
        <v>832</v>
      </c>
      <c r="F61" s="415">
        <v>36728010.940799996</v>
      </c>
    </row>
    <row r="62" spans="1:6" ht="15" customHeight="1" x14ac:dyDescent="0.35">
      <c r="A62" s="614">
        <v>45016</v>
      </c>
      <c r="B62" s="278" t="s">
        <v>295</v>
      </c>
      <c r="C62" s="278" t="s">
        <v>873</v>
      </c>
      <c r="D62" s="278" t="s">
        <v>313</v>
      </c>
      <c r="E62" s="278" t="s">
        <v>832</v>
      </c>
      <c r="F62" s="415" t="s">
        <v>287</v>
      </c>
    </row>
    <row r="63" spans="1:6" ht="15" customHeight="1" x14ac:dyDescent="0.35">
      <c r="A63" s="614">
        <v>45016</v>
      </c>
      <c r="B63" s="278" t="s">
        <v>295</v>
      </c>
      <c r="C63" s="278" t="s">
        <v>873</v>
      </c>
      <c r="D63" s="278" t="s">
        <v>314</v>
      </c>
      <c r="E63" s="278" t="s">
        <v>832</v>
      </c>
      <c r="F63" s="415" t="s">
        <v>287</v>
      </c>
    </row>
    <row r="64" spans="1:6" ht="15" customHeight="1" x14ac:dyDescent="0.35">
      <c r="A64" s="614">
        <v>45016</v>
      </c>
      <c r="B64" s="278" t="s">
        <v>295</v>
      </c>
      <c r="C64" s="278" t="s">
        <v>873</v>
      </c>
      <c r="D64" s="278" t="s">
        <v>315</v>
      </c>
      <c r="E64" s="278" t="s">
        <v>832</v>
      </c>
      <c r="F64" s="415" t="s">
        <v>287</v>
      </c>
    </row>
    <row r="65" spans="1:6" ht="15" customHeight="1" x14ac:dyDescent="0.35">
      <c r="A65" s="614">
        <v>45016</v>
      </c>
      <c r="B65" s="278" t="s">
        <v>295</v>
      </c>
      <c r="C65" s="278" t="s">
        <v>873</v>
      </c>
      <c r="D65" s="278" t="s">
        <v>316</v>
      </c>
      <c r="E65" s="278" t="s">
        <v>832</v>
      </c>
      <c r="F65" s="415">
        <v>23683564.345620006</v>
      </c>
    </row>
    <row r="66" spans="1:6" ht="15" customHeight="1" x14ac:dyDescent="0.35">
      <c r="A66" s="298">
        <v>45107</v>
      </c>
      <c r="B66" s="278" t="s">
        <v>295</v>
      </c>
      <c r="C66" s="278" t="s">
        <v>873</v>
      </c>
      <c r="D66" s="278" t="s">
        <v>313</v>
      </c>
      <c r="E66" s="278" t="s">
        <v>832</v>
      </c>
      <c r="F66" s="415" t="s">
        <v>287</v>
      </c>
    </row>
    <row r="67" spans="1:6" ht="15" customHeight="1" x14ac:dyDescent="0.35">
      <c r="A67" s="298">
        <v>45107</v>
      </c>
      <c r="B67" s="278" t="s">
        <v>295</v>
      </c>
      <c r="C67" s="278" t="s">
        <v>873</v>
      </c>
      <c r="D67" s="278" t="s">
        <v>314</v>
      </c>
      <c r="E67" s="278" t="s">
        <v>832</v>
      </c>
      <c r="F67" s="415" t="s">
        <v>287</v>
      </c>
    </row>
    <row r="68" spans="1:6" ht="15" customHeight="1" x14ac:dyDescent="0.35">
      <c r="A68" s="298">
        <v>45107</v>
      </c>
      <c r="B68" s="278" t="s">
        <v>295</v>
      </c>
      <c r="C68" s="278" t="s">
        <v>873</v>
      </c>
      <c r="D68" s="278" t="s">
        <v>315</v>
      </c>
      <c r="E68" s="278" t="s">
        <v>832</v>
      </c>
      <c r="F68" s="415" t="s">
        <v>287</v>
      </c>
    </row>
    <row r="69" spans="1:6" ht="15" customHeight="1" x14ac:dyDescent="0.35">
      <c r="A69" s="298">
        <v>45107</v>
      </c>
      <c r="B69" s="278" t="s">
        <v>295</v>
      </c>
      <c r="C69" s="278" t="s">
        <v>873</v>
      </c>
      <c r="D69" s="278" t="s">
        <v>316</v>
      </c>
      <c r="E69" s="278" t="s">
        <v>832</v>
      </c>
      <c r="F69" s="415">
        <v>79648281.600024179</v>
      </c>
    </row>
    <row r="70" spans="1:6" ht="15" customHeight="1" x14ac:dyDescent="0.35">
      <c r="A70" s="614">
        <v>45199</v>
      </c>
      <c r="B70" s="278" t="s">
        <v>295</v>
      </c>
      <c r="C70" s="278" t="s">
        <v>873</v>
      </c>
      <c r="D70" s="278" t="s">
        <v>313</v>
      </c>
      <c r="E70" s="278" t="s">
        <v>832</v>
      </c>
      <c r="F70" s="415" t="s">
        <v>287</v>
      </c>
    </row>
    <row r="71" spans="1:6" ht="15" customHeight="1" x14ac:dyDescent="0.35">
      <c r="A71" s="614">
        <v>45199</v>
      </c>
      <c r="B71" s="278" t="s">
        <v>295</v>
      </c>
      <c r="C71" s="278" t="s">
        <v>873</v>
      </c>
      <c r="D71" s="278" t="s">
        <v>314</v>
      </c>
      <c r="E71" s="278" t="s">
        <v>832</v>
      </c>
      <c r="F71" s="415" t="s">
        <v>287</v>
      </c>
    </row>
    <row r="72" spans="1:6" ht="15" customHeight="1" x14ac:dyDescent="0.35">
      <c r="A72" s="614">
        <v>45199</v>
      </c>
      <c r="B72" s="278" t="s">
        <v>295</v>
      </c>
      <c r="C72" s="278" t="s">
        <v>873</v>
      </c>
      <c r="D72" s="278" t="s">
        <v>315</v>
      </c>
      <c r="E72" s="278" t="s">
        <v>832</v>
      </c>
      <c r="F72" s="415" t="s">
        <v>287</v>
      </c>
    </row>
    <row r="73" spans="1:6" ht="15" customHeight="1" x14ac:dyDescent="0.35">
      <c r="A73" s="614">
        <v>45199</v>
      </c>
      <c r="B73" s="278" t="s">
        <v>295</v>
      </c>
      <c r="C73" s="278" t="s">
        <v>873</v>
      </c>
      <c r="D73" s="278" t="s">
        <v>316</v>
      </c>
      <c r="E73" s="278" t="s">
        <v>832</v>
      </c>
      <c r="F73" s="415">
        <v>98062951.802235574</v>
      </c>
    </row>
    <row r="74" spans="1:6" ht="15" customHeight="1" x14ac:dyDescent="0.35">
      <c r="A74" s="586">
        <v>45291</v>
      </c>
      <c r="B74" s="587" t="s">
        <v>295</v>
      </c>
      <c r="C74" s="587" t="s">
        <v>873</v>
      </c>
      <c r="D74" s="587" t="s">
        <v>313</v>
      </c>
      <c r="E74" s="587" t="s">
        <v>832</v>
      </c>
      <c r="F74" s="588" t="s">
        <v>287</v>
      </c>
    </row>
    <row r="75" spans="1:6" ht="15" customHeight="1" x14ac:dyDescent="0.35">
      <c r="A75" s="586">
        <v>45291</v>
      </c>
      <c r="B75" s="587" t="s">
        <v>295</v>
      </c>
      <c r="C75" s="587" t="s">
        <v>873</v>
      </c>
      <c r="D75" s="587" t="s">
        <v>314</v>
      </c>
      <c r="E75" s="587" t="s">
        <v>832</v>
      </c>
      <c r="F75" s="588" t="s">
        <v>287</v>
      </c>
    </row>
    <row r="76" spans="1:6" ht="15" customHeight="1" x14ac:dyDescent="0.35">
      <c r="A76" s="586">
        <v>45291</v>
      </c>
      <c r="B76" s="587" t="s">
        <v>295</v>
      </c>
      <c r="C76" s="587" t="s">
        <v>873</v>
      </c>
      <c r="D76" s="587" t="s">
        <v>315</v>
      </c>
      <c r="E76" s="587" t="s">
        <v>832</v>
      </c>
      <c r="F76" s="588" t="s">
        <v>287</v>
      </c>
    </row>
    <row r="77" spans="1:6" ht="15" customHeight="1" x14ac:dyDescent="0.35">
      <c r="A77" s="586">
        <v>45291</v>
      </c>
      <c r="B77" s="587" t="s">
        <v>295</v>
      </c>
      <c r="C77" s="587" t="s">
        <v>873</v>
      </c>
      <c r="D77" s="587" t="s">
        <v>316</v>
      </c>
      <c r="E77" s="587" t="s">
        <v>832</v>
      </c>
      <c r="F77" s="588">
        <v>126257032.84954701</v>
      </c>
    </row>
  </sheetData>
  <autoFilter ref="A1:F21" xr:uid="{2A2A5447-496D-4316-BC7D-0C4217C938BE}"/>
  <sortState xmlns:xlrd2="http://schemas.microsoft.com/office/spreadsheetml/2017/richdata2" ref="A1:F21">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ACAA1-0D0B-4FC0-AC81-E9230F4366E4}">
  <sheetPr codeName="Sheet25"/>
  <dimension ref="A1:AB503"/>
  <sheetViews>
    <sheetView topLeftCell="C24" workbookViewId="0">
      <selection activeCell="M32" sqref="M32"/>
    </sheetView>
  </sheetViews>
  <sheetFormatPr defaultRowHeight="14.5" x14ac:dyDescent="0.35"/>
  <cols>
    <col min="1" max="1" width="22.26953125" bestFit="1" customWidth="1"/>
    <col min="2" max="2" width="18.7265625" customWidth="1"/>
    <col min="3" max="3" width="21.6328125" customWidth="1"/>
    <col min="4" max="4" width="69.81640625" bestFit="1" customWidth="1"/>
    <col min="5" max="5" width="18.6328125" bestFit="1" customWidth="1"/>
    <col min="6" max="6" width="20.453125" customWidth="1"/>
    <col min="7" max="7" width="22.90625" customWidth="1"/>
    <col min="8" max="8" width="11.54296875" customWidth="1"/>
    <col min="9" max="9" width="22.90625" customWidth="1"/>
    <col min="10" max="10" width="8.7265625" customWidth="1"/>
    <col min="11" max="11" width="8.7265625" style="185" customWidth="1"/>
    <col min="12" max="12" width="14.1796875" customWidth="1"/>
    <col min="13" max="13" width="21.81640625" bestFit="1" customWidth="1"/>
    <col min="25" max="25" width="77.08984375" customWidth="1"/>
    <col min="26" max="26" width="73.6328125" customWidth="1"/>
    <col min="28" max="28" width="12.54296875" bestFit="1" customWidth="1"/>
  </cols>
  <sheetData>
    <row r="1" spans="1:13" x14ac:dyDescent="0.35">
      <c r="B1" t="s">
        <v>777</v>
      </c>
    </row>
    <row r="3" spans="1:13" x14ac:dyDescent="0.35">
      <c r="B3" s="285" t="s">
        <v>778</v>
      </c>
      <c r="C3" s="285" t="s">
        <v>709</v>
      </c>
      <c r="D3" s="285"/>
      <c r="E3" s="285"/>
      <c r="F3" t="s">
        <v>779</v>
      </c>
    </row>
    <row r="4" spans="1:13" x14ac:dyDescent="0.35">
      <c r="B4" s="182"/>
      <c r="C4" t="s">
        <v>712</v>
      </c>
      <c r="F4" t="s">
        <v>780</v>
      </c>
    </row>
    <row r="5" spans="1:13" x14ac:dyDescent="0.35">
      <c r="B5" s="158"/>
      <c r="C5" t="s">
        <v>731</v>
      </c>
      <c r="F5" t="s">
        <v>780</v>
      </c>
    </row>
    <row r="6" spans="1:13" x14ac:dyDescent="0.35">
      <c r="B6" s="161"/>
      <c r="C6" t="s">
        <v>713</v>
      </c>
      <c r="F6" t="s">
        <v>780</v>
      </c>
    </row>
    <row r="7" spans="1:13" x14ac:dyDescent="0.35">
      <c r="B7" s="183"/>
      <c r="C7" t="s">
        <v>743</v>
      </c>
      <c r="F7" t="s">
        <v>780</v>
      </c>
    </row>
    <row r="8" spans="1:13" x14ac:dyDescent="0.35">
      <c r="B8" s="162"/>
      <c r="C8" t="s">
        <v>749</v>
      </c>
      <c r="F8" t="s">
        <v>780</v>
      </c>
    </row>
    <row r="9" spans="1:13" x14ac:dyDescent="0.35">
      <c r="B9" s="160"/>
      <c r="C9" t="s">
        <v>748</v>
      </c>
      <c r="F9" t="s">
        <v>780</v>
      </c>
    </row>
    <row r="10" spans="1:13" x14ac:dyDescent="0.35">
      <c r="B10" s="159"/>
      <c r="C10" t="s">
        <v>747</v>
      </c>
      <c r="F10" t="s">
        <v>780</v>
      </c>
    </row>
    <row r="11" spans="1:13" x14ac:dyDescent="0.35">
      <c r="B11" s="184"/>
      <c r="C11" t="s">
        <v>742</v>
      </c>
    </row>
    <row r="12" spans="1:13" x14ac:dyDescent="0.35">
      <c r="B12" t="s">
        <v>781</v>
      </c>
    </row>
    <row r="15" spans="1:13" ht="15" thickBot="1" x14ac:dyDescent="0.4"/>
    <row r="16" spans="1:13" s="2" customFormat="1" ht="15" thickBot="1" x14ac:dyDescent="0.4">
      <c r="A16" s="273" t="s">
        <v>802</v>
      </c>
      <c r="B16" s="279" t="s">
        <v>803</v>
      </c>
      <c r="C16" s="205" t="s">
        <v>775</v>
      </c>
      <c r="D16" s="213" t="s">
        <v>323</v>
      </c>
      <c r="E16" s="213" t="s">
        <v>709</v>
      </c>
      <c r="F16" s="214" t="s">
        <v>774</v>
      </c>
      <c r="G16" s="212" t="s">
        <v>782</v>
      </c>
      <c r="H16" s="205" t="s">
        <v>804</v>
      </c>
      <c r="I16" s="215" t="s">
        <v>783</v>
      </c>
      <c r="J16" s="205" t="s">
        <v>805</v>
      </c>
      <c r="K16" s="216"/>
      <c r="L16" s="205" t="s">
        <v>323</v>
      </c>
      <c r="M16" s="205" t="s">
        <v>806</v>
      </c>
    </row>
    <row r="17" spans="1:28" s="2" customFormat="1" x14ac:dyDescent="0.35">
      <c r="A17" s="229" t="s">
        <v>371</v>
      </c>
      <c r="B17" s="280" t="e">
        <f>VLOOKUP(A17,$D$17:$D$100,1,FALSE)</f>
        <v>#N/A</v>
      </c>
      <c r="C17" s="218" t="s">
        <v>773</v>
      </c>
      <c r="D17" s="20" t="s">
        <v>492</v>
      </c>
      <c r="E17" s="219" t="s">
        <v>713</v>
      </c>
      <c r="F17" s="220"/>
      <c r="G17" s="188" t="s">
        <v>371</v>
      </c>
      <c r="H17" s="260" t="e">
        <f>VLOOKUP(D17,$G$17:$G$204,1,FALSE)</f>
        <v>#N/A</v>
      </c>
      <c r="I17" s="206" t="s">
        <v>371</v>
      </c>
      <c r="J17" s="2" t="str">
        <f>VLOOKUP(I17,$A$17:$A$236,1,FALSE)</f>
        <v>4.1.1</v>
      </c>
      <c r="K17" s="216"/>
      <c r="L17" s="186" t="s">
        <v>492</v>
      </c>
      <c r="M17" s="2" t="str">
        <f>VLOOKUP(L17,$A$17:$A$204,1,FALSE)</f>
        <v>4.3.1</v>
      </c>
    </row>
    <row r="18" spans="1:28" s="2" customFormat="1" x14ac:dyDescent="0.35">
      <c r="A18" s="229" t="s">
        <v>372</v>
      </c>
      <c r="B18" s="280" t="e">
        <f t="shared" ref="B18:B81" si="0">VLOOKUP(A18,$D$17:$D$100,1,FALSE)</f>
        <v>#N/A</v>
      </c>
      <c r="C18" s="218" t="s">
        <v>773</v>
      </c>
      <c r="D18" s="20" t="s">
        <v>493</v>
      </c>
      <c r="E18" s="219" t="s">
        <v>713</v>
      </c>
      <c r="F18" s="220"/>
      <c r="G18" s="186" t="s">
        <v>372</v>
      </c>
      <c r="H18" s="217" t="e">
        <f t="shared" ref="H18:H81" si="1">VLOOKUP(D18,$G$17:$G$204,1,FALSE)</f>
        <v>#N/A</v>
      </c>
      <c r="I18" s="207" t="s">
        <v>372</v>
      </c>
      <c r="J18" s="2" t="str">
        <f t="shared" ref="J18:J81" si="2">VLOOKUP(I18,$A$17:$A$236,1,FALSE)</f>
        <v>4.1.2</v>
      </c>
      <c r="K18" s="216"/>
      <c r="L18" s="186" t="s">
        <v>493</v>
      </c>
      <c r="M18" s="2" t="str">
        <f t="shared" ref="M18:M81" si="3">VLOOKUP(L18,$A$17:$A$204,1,FALSE)</f>
        <v>4.3.2</v>
      </c>
    </row>
    <row r="19" spans="1:28" s="2" customFormat="1" x14ac:dyDescent="0.35">
      <c r="A19" s="229" t="s">
        <v>373</v>
      </c>
      <c r="B19" s="280" t="e">
        <f t="shared" si="0"/>
        <v>#N/A</v>
      </c>
      <c r="C19" s="218" t="s">
        <v>773</v>
      </c>
      <c r="D19" s="20" t="s">
        <v>494</v>
      </c>
      <c r="E19" s="219" t="s">
        <v>713</v>
      </c>
      <c r="F19" s="220"/>
      <c r="G19" s="186" t="s">
        <v>373</v>
      </c>
      <c r="H19" s="217" t="e">
        <f t="shared" si="1"/>
        <v>#N/A</v>
      </c>
      <c r="I19" s="207" t="s">
        <v>373</v>
      </c>
      <c r="J19" s="2" t="str">
        <f t="shared" si="2"/>
        <v>4.1.3</v>
      </c>
      <c r="K19" s="216"/>
      <c r="L19" s="186" t="s">
        <v>494</v>
      </c>
      <c r="M19" s="2" t="str">
        <f t="shared" si="3"/>
        <v>4.3.3</v>
      </c>
    </row>
    <row r="20" spans="1:28" s="2" customFormat="1" x14ac:dyDescent="0.35">
      <c r="A20" s="229" t="s">
        <v>374</v>
      </c>
      <c r="B20" s="280" t="e">
        <f t="shared" si="0"/>
        <v>#N/A</v>
      </c>
      <c r="C20" s="218" t="s">
        <v>773</v>
      </c>
      <c r="D20" s="20" t="s">
        <v>495</v>
      </c>
      <c r="E20" s="219" t="s">
        <v>713</v>
      </c>
      <c r="F20" s="220"/>
      <c r="G20" s="186" t="s">
        <v>374</v>
      </c>
      <c r="H20" s="217" t="e">
        <f t="shared" si="1"/>
        <v>#N/A</v>
      </c>
      <c r="I20" s="207" t="s">
        <v>374</v>
      </c>
      <c r="J20" s="2" t="str">
        <f t="shared" si="2"/>
        <v>4.1.4</v>
      </c>
      <c r="K20" s="216"/>
      <c r="L20" s="186" t="s">
        <v>495</v>
      </c>
      <c r="M20" s="2" t="str">
        <f t="shared" si="3"/>
        <v>4.3.4</v>
      </c>
    </row>
    <row r="21" spans="1:28" s="2" customFormat="1" x14ac:dyDescent="0.35">
      <c r="A21" s="229" t="s">
        <v>375</v>
      </c>
      <c r="B21" s="280" t="e">
        <f t="shared" si="0"/>
        <v>#N/A</v>
      </c>
      <c r="C21" s="218" t="s">
        <v>773</v>
      </c>
      <c r="D21" s="20" t="s">
        <v>496</v>
      </c>
      <c r="E21" s="219" t="s">
        <v>713</v>
      </c>
      <c r="F21" s="220"/>
      <c r="G21" s="186" t="s">
        <v>375</v>
      </c>
      <c r="H21" s="217" t="e">
        <f t="shared" si="1"/>
        <v>#N/A</v>
      </c>
      <c r="I21" s="207" t="s">
        <v>375</v>
      </c>
      <c r="J21" s="2" t="str">
        <f t="shared" si="2"/>
        <v>4.1.5</v>
      </c>
      <c r="K21" s="216"/>
      <c r="L21" s="186" t="s">
        <v>496</v>
      </c>
      <c r="M21" s="2" t="str">
        <f t="shared" si="3"/>
        <v>4.3.5</v>
      </c>
    </row>
    <row r="22" spans="1:28" s="2" customFormat="1" x14ac:dyDescent="0.35">
      <c r="A22" s="229" t="s">
        <v>376</v>
      </c>
      <c r="B22" s="280" t="e">
        <f t="shared" si="0"/>
        <v>#N/A</v>
      </c>
      <c r="C22" s="218" t="s">
        <v>773</v>
      </c>
      <c r="D22" s="20" t="s">
        <v>497</v>
      </c>
      <c r="E22" s="219" t="s">
        <v>713</v>
      </c>
      <c r="F22" s="220"/>
      <c r="G22" s="186" t="s">
        <v>376</v>
      </c>
      <c r="H22" s="217" t="e">
        <f t="shared" si="1"/>
        <v>#N/A</v>
      </c>
      <c r="I22" s="207" t="s">
        <v>376</v>
      </c>
      <c r="J22" s="2" t="str">
        <f t="shared" si="2"/>
        <v>4.1.6</v>
      </c>
      <c r="K22" s="216"/>
      <c r="L22" s="186" t="s">
        <v>497</v>
      </c>
      <c r="M22" s="2" t="str">
        <f t="shared" si="3"/>
        <v>4.3.6</v>
      </c>
    </row>
    <row r="23" spans="1:28" s="2" customFormat="1" x14ac:dyDescent="0.35">
      <c r="A23" s="229" t="s">
        <v>377</v>
      </c>
      <c r="B23" s="280" t="e">
        <f t="shared" si="0"/>
        <v>#N/A</v>
      </c>
      <c r="C23" s="218" t="s">
        <v>773</v>
      </c>
      <c r="D23" s="20" t="s">
        <v>498</v>
      </c>
      <c r="E23" s="219" t="s">
        <v>713</v>
      </c>
      <c r="F23" s="220"/>
      <c r="G23" s="186" t="s">
        <v>377</v>
      </c>
      <c r="H23" s="217" t="e">
        <f t="shared" si="1"/>
        <v>#N/A</v>
      </c>
      <c r="I23" s="207" t="s">
        <v>377</v>
      </c>
      <c r="J23" s="2" t="str">
        <f t="shared" si="2"/>
        <v>4.1.7</v>
      </c>
      <c r="K23" s="216"/>
      <c r="L23" s="186" t="s">
        <v>498</v>
      </c>
      <c r="M23" s="2" t="str">
        <f t="shared" si="3"/>
        <v>4.3.7</v>
      </c>
    </row>
    <row r="24" spans="1:28" s="2" customFormat="1" x14ac:dyDescent="0.35">
      <c r="A24" s="229" t="s">
        <v>378</v>
      </c>
      <c r="B24" s="280" t="e">
        <f t="shared" si="0"/>
        <v>#N/A</v>
      </c>
      <c r="C24" s="218" t="s">
        <v>773</v>
      </c>
      <c r="D24" s="20" t="s">
        <v>499</v>
      </c>
      <c r="E24" s="219" t="s">
        <v>713</v>
      </c>
      <c r="F24" s="220"/>
      <c r="G24" s="186" t="s">
        <v>378</v>
      </c>
      <c r="H24" s="217" t="e">
        <f t="shared" si="1"/>
        <v>#N/A</v>
      </c>
      <c r="I24" s="207" t="s">
        <v>378</v>
      </c>
      <c r="J24" s="2" t="str">
        <f t="shared" si="2"/>
        <v>4.1.8</v>
      </c>
      <c r="K24" s="216"/>
      <c r="L24" s="186" t="s">
        <v>499</v>
      </c>
      <c r="M24" s="2" t="str">
        <f t="shared" si="3"/>
        <v>4.3.8</v>
      </c>
    </row>
    <row r="25" spans="1:28" s="2" customFormat="1" x14ac:dyDescent="0.35">
      <c r="A25" s="229" t="s">
        <v>379</v>
      </c>
      <c r="B25" s="280" t="e">
        <f t="shared" si="0"/>
        <v>#N/A</v>
      </c>
      <c r="C25" s="218" t="s">
        <v>773</v>
      </c>
      <c r="D25" s="20" t="s">
        <v>500</v>
      </c>
      <c r="E25" s="219" t="s">
        <v>713</v>
      </c>
      <c r="F25" s="220"/>
      <c r="G25" s="186" t="s">
        <v>379</v>
      </c>
      <c r="H25" s="217" t="e">
        <f t="shared" si="1"/>
        <v>#N/A</v>
      </c>
      <c r="I25" s="207" t="s">
        <v>379</v>
      </c>
      <c r="J25" s="2" t="str">
        <f t="shared" si="2"/>
        <v>4.1.9</v>
      </c>
      <c r="K25" s="216"/>
      <c r="L25" s="186" t="s">
        <v>500</v>
      </c>
      <c r="M25" s="2" t="str">
        <f t="shared" si="3"/>
        <v>4.3.9</v>
      </c>
    </row>
    <row r="26" spans="1:28" s="2" customFormat="1" x14ac:dyDescent="0.35">
      <c r="A26" s="229" t="s">
        <v>380</v>
      </c>
      <c r="B26" s="280" t="e">
        <f t="shared" si="0"/>
        <v>#N/A</v>
      </c>
      <c r="C26" s="218" t="s">
        <v>773</v>
      </c>
      <c r="D26" s="20" t="s">
        <v>501</v>
      </c>
      <c r="E26" s="219" t="s">
        <v>713</v>
      </c>
      <c r="F26" s="220"/>
      <c r="G26" s="186" t="s">
        <v>380</v>
      </c>
      <c r="H26" s="217" t="e">
        <f t="shared" si="1"/>
        <v>#N/A</v>
      </c>
      <c r="I26" s="207" t="s">
        <v>380</v>
      </c>
      <c r="J26" s="2" t="str">
        <f t="shared" si="2"/>
        <v>4.1.10</v>
      </c>
      <c r="K26" s="216"/>
      <c r="L26" s="186" t="s">
        <v>501</v>
      </c>
      <c r="M26" s="2" t="str">
        <f t="shared" si="3"/>
        <v>4.3.10</v>
      </c>
    </row>
    <row r="27" spans="1:28" s="2" customFormat="1" x14ac:dyDescent="0.35">
      <c r="A27" s="229" t="s">
        <v>381</v>
      </c>
      <c r="B27" s="280" t="e">
        <f t="shared" si="0"/>
        <v>#N/A</v>
      </c>
      <c r="C27" s="218" t="s">
        <v>773</v>
      </c>
      <c r="D27" s="20" t="s">
        <v>502</v>
      </c>
      <c r="E27" s="219" t="s">
        <v>713</v>
      </c>
      <c r="F27" s="220"/>
      <c r="G27" s="186" t="s">
        <v>381</v>
      </c>
      <c r="H27" s="217" t="e">
        <f t="shared" si="1"/>
        <v>#N/A</v>
      </c>
      <c r="I27" s="207" t="s">
        <v>381</v>
      </c>
      <c r="J27" s="2" t="str">
        <f t="shared" si="2"/>
        <v>4.2.1</v>
      </c>
      <c r="K27" s="216"/>
      <c r="L27" s="186" t="s">
        <v>502</v>
      </c>
      <c r="M27" s="2" t="str">
        <f t="shared" si="3"/>
        <v>4.3.11</v>
      </c>
    </row>
    <row r="28" spans="1:28" s="2" customFormat="1" x14ac:dyDescent="0.35">
      <c r="A28" s="274" t="s">
        <v>492</v>
      </c>
      <c r="B28" s="280" t="str">
        <f t="shared" si="0"/>
        <v>4.3.1</v>
      </c>
      <c r="C28" s="218" t="s">
        <v>773</v>
      </c>
      <c r="D28" s="20" t="s">
        <v>503</v>
      </c>
      <c r="E28" s="219" t="s">
        <v>713</v>
      </c>
      <c r="F28" s="220"/>
      <c r="G28" s="195" t="s">
        <v>382</v>
      </c>
      <c r="H28" s="217" t="e">
        <f t="shared" si="1"/>
        <v>#N/A</v>
      </c>
      <c r="I28" s="207" t="s">
        <v>492</v>
      </c>
      <c r="J28" s="2" t="str">
        <f t="shared" si="2"/>
        <v>4.3.1</v>
      </c>
      <c r="K28" s="216"/>
      <c r="L28" s="186" t="s">
        <v>503</v>
      </c>
      <c r="M28" s="2" t="str">
        <f t="shared" si="3"/>
        <v>4.3.12</v>
      </c>
    </row>
    <row r="29" spans="1:28" s="2" customFormat="1" x14ac:dyDescent="0.35">
      <c r="A29" s="274" t="s">
        <v>493</v>
      </c>
      <c r="B29" s="280" t="str">
        <f t="shared" si="0"/>
        <v>4.3.2</v>
      </c>
      <c r="C29" s="218" t="s">
        <v>773</v>
      </c>
      <c r="D29" s="20" t="s">
        <v>504</v>
      </c>
      <c r="E29" s="219" t="s">
        <v>713</v>
      </c>
      <c r="F29" s="220"/>
      <c r="G29" s="194" t="s">
        <v>383</v>
      </c>
      <c r="H29" s="217" t="e">
        <f t="shared" si="1"/>
        <v>#N/A</v>
      </c>
      <c r="I29" s="207" t="s">
        <v>492</v>
      </c>
      <c r="J29" s="2" t="str">
        <f t="shared" si="2"/>
        <v>4.3.1</v>
      </c>
      <c r="K29" s="216"/>
      <c r="L29" s="186" t="s">
        <v>504</v>
      </c>
      <c r="M29" s="2" t="str">
        <f t="shared" si="3"/>
        <v>4.3.13</v>
      </c>
    </row>
    <row r="30" spans="1:28" s="2" customFormat="1" x14ac:dyDescent="0.35">
      <c r="A30" s="274" t="s">
        <v>494</v>
      </c>
      <c r="B30" s="280" t="str">
        <f t="shared" si="0"/>
        <v>4.3.3</v>
      </c>
      <c r="C30" s="218" t="s">
        <v>773</v>
      </c>
      <c r="D30" s="20" t="s">
        <v>505</v>
      </c>
      <c r="E30" s="219" t="s">
        <v>713</v>
      </c>
      <c r="F30" s="220"/>
      <c r="G30" s="194" t="s">
        <v>384</v>
      </c>
      <c r="H30" s="217" t="e">
        <f t="shared" si="1"/>
        <v>#N/A</v>
      </c>
      <c r="I30" s="207" t="s">
        <v>493</v>
      </c>
      <c r="J30" s="2" t="str">
        <f t="shared" si="2"/>
        <v>4.3.2</v>
      </c>
      <c r="K30" s="216"/>
      <c r="L30" s="186" t="s">
        <v>505</v>
      </c>
      <c r="M30" s="2" t="str">
        <f t="shared" si="3"/>
        <v>4.3.14</v>
      </c>
    </row>
    <row r="31" spans="1:28" s="2" customFormat="1" ht="15" thickBot="1" x14ac:dyDescent="0.4">
      <c r="A31" s="274" t="s">
        <v>495</v>
      </c>
      <c r="B31" s="280" t="str">
        <f t="shared" si="0"/>
        <v>4.3.4</v>
      </c>
      <c r="C31" s="221" t="s">
        <v>773</v>
      </c>
      <c r="D31" s="164" t="s">
        <v>506</v>
      </c>
      <c r="E31" s="222" t="s">
        <v>713</v>
      </c>
      <c r="F31" s="223"/>
      <c r="G31" s="194" t="s">
        <v>385</v>
      </c>
      <c r="H31" s="217" t="e">
        <f t="shared" si="1"/>
        <v>#N/A</v>
      </c>
      <c r="I31" s="207" t="s">
        <v>493</v>
      </c>
      <c r="J31" s="2" t="str">
        <f t="shared" si="2"/>
        <v>4.3.2</v>
      </c>
      <c r="K31" s="216"/>
      <c r="L31" s="187" t="s">
        <v>506</v>
      </c>
      <c r="M31" s="2" t="str">
        <f t="shared" si="3"/>
        <v>4.3.15</v>
      </c>
      <c r="T31" s="2" t="s">
        <v>323</v>
      </c>
      <c r="U31" s="2" t="s">
        <v>823</v>
      </c>
      <c r="V31" s="2" t="s">
        <v>823</v>
      </c>
      <c r="Y31" s="202" t="s">
        <v>325</v>
      </c>
      <c r="Z31" s="202" t="s">
        <v>692</v>
      </c>
      <c r="AA31" s="202" t="s">
        <v>366</v>
      </c>
      <c r="AB31" s="208" t="s">
        <v>367</v>
      </c>
    </row>
    <row r="32" spans="1:28" s="2" customFormat="1" ht="180" x14ac:dyDescent="0.35">
      <c r="A32" s="274" t="s">
        <v>496</v>
      </c>
      <c r="B32" s="280" t="str">
        <f t="shared" si="0"/>
        <v>4.3.5</v>
      </c>
      <c r="C32" s="224" t="s">
        <v>768</v>
      </c>
      <c r="D32" s="163" t="s">
        <v>507</v>
      </c>
      <c r="E32" s="225" t="s">
        <v>712</v>
      </c>
      <c r="F32" s="226" t="s">
        <v>769</v>
      </c>
      <c r="G32" s="195" t="s">
        <v>386</v>
      </c>
      <c r="H32" s="217" t="e">
        <f t="shared" si="1"/>
        <v>#N/A</v>
      </c>
      <c r="I32" s="207" t="s">
        <v>494</v>
      </c>
      <c r="J32" s="2" t="str">
        <f t="shared" si="2"/>
        <v>4.3.3</v>
      </c>
      <c r="K32" s="216"/>
      <c r="L32" s="188" t="s">
        <v>507</v>
      </c>
      <c r="M32" s="227" t="e">
        <f t="shared" si="3"/>
        <v>#N/A</v>
      </c>
      <c r="N32" s="228" t="s">
        <v>716</v>
      </c>
      <c r="O32" s="228" t="s">
        <v>718</v>
      </c>
      <c r="T32" s="15" t="s">
        <v>507</v>
      </c>
      <c r="U32" s="229" t="s">
        <v>716</v>
      </c>
      <c r="V32" s="229" t="s">
        <v>718</v>
      </c>
      <c r="W32" s="15"/>
      <c r="X32" s="15"/>
      <c r="Y32" s="154" t="s">
        <v>807</v>
      </c>
      <c r="Z32" s="154" t="s">
        <v>808</v>
      </c>
      <c r="AA32" s="156" t="s">
        <v>23</v>
      </c>
      <c r="AB32" s="2" t="str">
        <f>VLOOKUP(T32,Guide_internal_use!$C$2:$G$207,5,FALSE)</f>
        <v>DataFile_4_4a</v>
      </c>
    </row>
    <row r="33" spans="1:28" s="2" customFormat="1" ht="132" x14ac:dyDescent="0.35">
      <c r="A33" s="274" t="s">
        <v>497</v>
      </c>
      <c r="B33" s="280" t="str">
        <f t="shared" si="0"/>
        <v>4.3.6</v>
      </c>
      <c r="C33" s="218" t="s">
        <v>768</v>
      </c>
      <c r="D33" s="20" t="s">
        <v>508</v>
      </c>
      <c r="E33" s="230" t="s">
        <v>712</v>
      </c>
      <c r="F33" s="220" t="s">
        <v>770</v>
      </c>
      <c r="G33" s="195" t="s">
        <v>387</v>
      </c>
      <c r="H33" s="217" t="e">
        <f t="shared" si="1"/>
        <v>#N/A</v>
      </c>
      <c r="I33" s="207" t="s">
        <v>494</v>
      </c>
      <c r="J33" s="2" t="str">
        <f t="shared" si="2"/>
        <v>4.3.3</v>
      </c>
      <c r="K33" s="216"/>
      <c r="L33" s="186" t="s">
        <v>508</v>
      </c>
      <c r="M33" s="227" t="e">
        <f t="shared" si="3"/>
        <v>#N/A</v>
      </c>
      <c r="N33" s="228" t="s">
        <v>719</v>
      </c>
      <c r="O33" s="228" t="s">
        <v>721</v>
      </c>
      <c r="T33" s="15" t="s">
        <v>508</v>
      </c>
      <c r="U33" s="229" t="s">
        <v>719</v>
      </c>
      <c r="V33" s="229" t="s">
        <v>721</v>
      </c>
      <c r="W33" s="15"/>
      <c r="X33" s="15"/>
      <c r="Y33" s="154" t="s">
        <v>809</v>
      </c>
      <c r="Z33" s="154" t="s">
        <v>810</v>
      </c>
      <c r="AA33" s="156" t="s">
        <v>9</v>
      </c>
      <c r="AB33" s="2" t="str">
        <f>VLOOKUP(T33,Guide_internal_use!$C$2:$G$207,5,FALSE)</f>
        <v>DataFile_4_4a</v>
      </c>
    </row>
    <row r="34" spans="1:28" s="2" customFormat="1" ht="180" x14ac:dyDescent="0.35">
      <c r="A34" s="274" t="s">
        <v>498</v>
      </c>
      <c r="B34" s="280" t="str">
        <f t="shared" si="0"/>
        <v>4.3.7</v>
      </c>
      <c r="C34" s="218" t="s">
        <v>768</v>
      </c>
      <c r="D34" s="20" t="s">
        <v>509</v>
      </c>
      <c r="E34" s="230" t="s">
        <v>712</v>
      </c>
      <c r="F34" s="220" t="s">
        <v>771</v>
      </c>
      <c r="G34" s="193" t="s">
        <v>388</v>
      </c>
      <c r="H34" s="217" t="e">
        <f t="shared" si="1"/>
        <v>#N/A</v>
      </c>
      <c r="I34" s="207" t="s">
        <v>495</v>
      </c>
      <c r="J34" s="2" t="str">
        <f t="shared" si="2"/>
        <v>4.3.4</v>
      </c>
      <c r="K34" s="216"/>
      <c r="L34" s="186" t="s">
        <v>509</v>
      </c>
      <c r="M34" s="227" t="e">
        <f t="shared" si="3"/>
        <v>#N/A</v>
      </c>
      <c r="N34" s="228" t="s">
        <v>722</v>
      </c>
      <c r="O34" s="228" t="s">
        <v>724</v>
      </c>
      <c r="T34" s="15" t="s">
        <v>509</v>
      </c>
      <c r="U34" s="229" t="s">
        <v>722</v>
      </c>
      <c r="V34" s="229" t="s">
        <v>724</v>
      </c>
      <c r="W34" s="15"/>
      <c r="X34" s="15"/>
      <c r="Y34" s="154" t="s">
        <v>811</v>
      </c>
      <c r="Z34" s="154" t="s">
        <v>812</v>
      </c>
      <c r="AA34" s="156" t="s">
        <v>9</v>
      </c>
      <c r="AB34" s="2" t="str">
        <f>VLOOKUP(T34,Guide_internal_use!$C$2:$G$207,5,FALSE)</f>
        <v>DataFile_4_4a</v>
      </c>
    </row>
    <row r="35" spans="1:28" s="2" customFormat="1" ht="141.5" customHeight="1" thickBot="1" x14ac:dyDescent="0.4">
      <c r="A35" s="274" t="s">
        <v>499</v>
      </c>
      <c r="B35" s="280" t="str">
        <f t="shared" si="0"/>
        <v>4.3.8</v>
      </c>
      <c r="C35" s="221" t="s">
        <v>768</v>
      </c>
      <c r="D35" s="164" t="s">
        <v>510</v>
      </c>
      <c r="E35" s="231" t="s">
        <v>712</v>
      </c>
      <c r="F35" s="223" t="s">
        <v>772</v>
      </c>
      <c r="G35" s="195" t="s">
        <v>389</v>
      </c>
      <c r="H35" s="217" t="e">
        <f t="shared" si="1"/>
        <v>#N/A</v>
      </c>
      <c r="I35" s="207" t="s">
        <v>495</v>
      </c>
      <c r="J35" s="2" t="str">
        <f t="shared" si="2"/>
        <v>4.3.4</v>
      </c>
      <c r="K35" s="216"/>
      <c r="L35" s="187" t="s">
        <v>510</v>
      </c>
      <c r="M35" s="227" t="e">
        <f t="shared" si="3"/>
        <v>#N/A</v>
      </c>
      <c r="N35" s="228" t="s">
        <v>727</v>
      </c>
      <c r="O35" s="228" t="s">
        <v>729</v>
      </c>
      <c r="T35" s="15" t="s">
        <v>510</v>
      </c>
      <c r="U35" s="229" t="s">
        <v>727</v>
      </c>
      <c r="V35" s="229" t="s">
        <v>729</v>
      </c>
      <c r="W35" s="15"/>
      <c r="X35" s="15"/>
      <c r="Y35" s="154" t="s">
        <v>813</v>
      </c>
      <c r="Z35" s="154" t="s">
        <v>814</v>
      </c>
      <c r="AA35" s="156" t="s">
        <v>9</v>
      </c>
      <c r="AB35" s="2" t="str">
        <f>VLOOKUP(T35,Guide_internal_use!$C$2:$G$207,5,FALSE)</f>
        <v>DataFile_4_4a</v>
      </c>
    </row>
    <row r="36" spans="1:28" s="2" customFormat="1" ht="216" x14ac:dyDescent="0.35">
      <c r="A36" s="274" t="s">
        <v>500</v>
      </c>
      <c r="B36" s="280" t="str">
        <f t="shared" si="0"/>
        <v>4.3.9</v>
      </c>
      <c r="C36" s="224" t="s">
        <v>767</v>
      </c>
      <c r="D36" s="163" t="s">
        <v>511</v>
      </c>
      <c r="E36" s="225" t="s">
        <v>712</v>
      </c>
      <c r="F36" s="232"/>
      <c r="G36" s="198" t="s">
        <v>390</v>
      </c>
      <c r="H36" s="217" t="e">
        <f t="shared" si="1"/>
        <v>#N/A</v>
      </c>
      <c r="I36" s="207" t="s">
        <v>496</v>
      </c>
      <c r="J36" s="2" t="str">
        <f t="shared" si="2"/>
        <v>4.3.5</v>
      </c>
      <c r="K36" s="216"/>
      <c r="L36" s="188" t="s">
        <v>511</v>
      </c>
      <c r="M36" s="2" t="str">
        <f t="shared" si="3"/>
        <v>4.4.5</v>
      </c>
      <c r="T36" s="200" t="s">
        <v>513</v>
      </c>
      <c r="U36" s="233" t="s">
        <v>784</v>
      </c>
      <c r="V36" s="233" t="s">
        <v>785</v>
      </c>
      <c r="W36" s="233" t="s">
        <v>786</v>
      </c>
      <c r="X36" s="233" t="s">
        <v>787</v>
      </c>
      <c r="Y36" s="156" t="s">
        <v>815</v>
      </c>
      <c r="Z36" s="156" t="s">
        <v>824</v>
      </c>
      <c r="AA36" s="156" t="s">
        <v>9</v>
      </c>
      <c r="AB36" s="2" t="str">
        <f>VLOOKUP(T36,Guide_internal_use!$C$2:$G$207,5,FALSE)</f>
        <v>DataFile_6_1</v>
      </c>
    </row>
    <row r="37" spans="1:28" s="2" customFormat="1" ht="132.5" thickBot="1" x14ac:dyDescent="0.4">
      <c r="A37" s="274" t="s">
        <v>501</v>
      </c>
      <c r="B37" s="280" t="str">
        <f t="shared" si="0"/>
        <v>4.3.10</v>
      </c>
      <c r="C37" s="221" t="s">
        <v>767</v>
      </c>
      <c r="D37" s="164" t="s">
        <v>512</v>
      </c>
      <c r="E37" s="231" t="s">
        <v>712</v>
      </c>
      <c r="F37" s="234"/>
      <c r="G37" s="194" t="s">
        <v>391</v>
      </c>
      <c r="H37" s="217" t="e">
        <f t="shared" si="1"/>
        <v>#N/A</v>
      </c>
      <c r="I37" s="207" t="s">
        <v>496</v>
      </c>
      <c r="J37" s="2" t="str">
        <f t="shared" si="2"/>
        <v>4.3.5</v>
      </c>
      <c r="K37" s="216"/>
      <c r="L37" s="187" t="s">
        <v>512</v>
      </c>
      <c r="M37" s="2" t="str">
        <f t="shared" si="3"/>
        <v>4.4.9</v>
      </c>
      <c r="T37" s="15" t="s">
        <v>547</v>
      </c>
      <c r="U37" s="235" t="s">
        <v>744</v>
      </c>
      <c r="V37" s="235" t="s">
        <v>746</v>
      </c>
      <c r="W37" s="15"/>
      <c r="X37" s="15"/>
      <c r="Y37" s="154" t="s">
        <v>816</v>
      </c>
      <c r="Z37" s="154" t="s">
        <v>817</v>
      </c>
      <c r="AA37" s="156" t="s">
        <v>630</v>
      </c>
      <c r="AB37" s="2" t="str">
        <f>VLOOKUP(T37,Guide_internal_use!$C$2:$G$207,5,FALSE)</f>
        <v>DataFile_17_3</v>
      </c>
    </row>
    <row r="38" spans="1:28" s="2" customFormat="1" ht="180.5" thickBot="1" x14ac:dyDescent="0.4">
      <c r="A38" s="274" t="s">
        <v>502</v>
      </c>
      <c r="B38" s="280" t="str">
        <f t="shared" si="0"/>
        <v>4.3.11</v>
      </c>
      <c r="C38" s="236" t="s">
        <v>765</v>
      </c>
      <c r="D38" s="165" t="s">
        <v>513</v>
      </c>
      <c r="E38" s="237" t="s">
        <v>731</v>
      </c>
      <c r="F38" s="209" t="s">
        <v>766</v>
      </c>
      <c r="G38" s="195" t="s">
        <v>392</v>
      </c>
      <c r="H38" s="217" t="e">
        <f t="shared" si="1"/>
        <v>#N/A</v>
      </c>
      <c r="I38" s="207" t="s">
        <v>497</v>
      </c>
      <c r="J38" s="2" t="str">
        <f t="shared" si="2"/>
        <v>4.3.6</v>
      </c>
      <c r="K38" s="216"/>
      <c r="L38" s="189" t="s">
        <v>513</v>
      </c>
      <c r="M38" s="227" t="e">
        <f t="shared" si="3"/>
        <v>#N/A</v>
      </c>
      <c r="N38" s="238" t="s">
        <v>784</v>
      </c>
      <c r="O38" s="238" t="s">
        <v>785</v>
      </c>
      <c r="P38" s="238" t="s">
        <v>786</v>
      </c>
      <c r="Q38" s="238" t="s">
        <v>787</v>
      </c>
      <c r="T38" s="201" t="s">
        <v>548</v>
      </c>
      <c r="U38" s="239" t="s">
        <v>788</v>
      </c>
      <c r="V38" s="239" t="s">
        <v>789</v>
      </c>
      <c r="W38" s="15"/>
      <c r="X38" s="15"/>
      <c r="Y38" s="156" t="s">
        <v>818</v>
      </c>
      <c r="Z38" s="156" t="s">
        <v>819</v>
      </c>
      <c r="AA38" s="156" t="s">
        <v>64</v>
      </c>
      <c r="AB38" s="2" t="str">
        <f>VLOOKUP(T38,Guide_internal_use!$C$2:$G$207,5,FALSE)</f>
        <v>DataFile_18_2</v>
      </c>
    </row>
    <row r="39" spans="1:28" s="2" customFormat="1" ht="24" x14ac:dyDescent="0.35">
      <c r="A39" s="274" t="s">
        <v>503</v>
      </c>
      <c r="B39" s="280" t="str">
        <f t="shared" si="0"/>
        <v>4.3.12</v>
      </c>
      <c r="C39" s="224" t="s">
        <v>764</v>
      </c>
      <c r="D39" s="163" t="s">
        <v>514</v>
      </c>
      <c r="E39" s="240" t="s">
        <v>713</v>
      </c>
      <c r="F39" s="232"/>
      <c r="G39" s="195" t="s">
        <v>393</v>
      </c>
      <c r="H39" s="217" t="e">
        <f t="shared" si="1"/>
        <v>#N/A</v>
      </c>
      <c r="I39" s="207" t="s">
        <v>497</v>
      </c>
      <c r="J39" s="2" t="str">
        <f t="shared" si="2"/>
        <v>4.3.6</v>
      </c>
      <c r="K39" s="216"/>
      <c r="L39" s="188" t="s">
        <v>514</v>
      </c>
      <c r="M39" s="2" t="str">
        <f t="shared" si="3"/>
        <v>6.2.1</v>
      </c>
      <c r="T39" s="201" t="s">
        <v>549</v>
      </c>
      <c r="U39" s="15" t="s">
        <v>790</v>
      </c>
      <c r="V39" s="15" t="s">
        <v>791</v>
      </c>
      <c r="W39" s="15"/>
      <c r="X39" s="15"/>
      <c r="Y39" s="156" t="s">
        <v>230</v>
      </c>
      <c r="Z39" s="156" t="s">
        <v>229</v>
      </c>
      <c r="AA39" s="156" t="s">
        <v>64</v>
      </c>
      <c r="AB39" s="2" t="str">
        <f>VLOOKUP(T39,Guide_internal_use!$C$2:$G$207,5,FALSE)</f>
        <v>DataFile_18_2</v>
      </c>
    </row>
    <row r="40" spans="1:28" s="2" customFormat="1" ht="24" x14ac:dyDescent="0.35">
      <c r="A40" s="274" t="s">
        <v>504</v>
      </c>
      <c r="B40" s="280" t="str">
        <f t="shared" si="0"/>
        <v>4.3.13</v>
      </c>
      <c r="C40" s="218" t="s">
        <v>764</v>
      </c>
      <c r="D40" s="20" t="s">
        <v>515</v>
      </c>
      <c r="E40" s="219" t="s">
        <v>713</v>
      </c>
      <c r="F40" s="241"/>
      <c r="G40" s="199" t="s">
        <v>394</v>
      </c>
      <c r="H40" s="217" t="e">
        <f t="shared" si="1"/>
        <v>#N/A</v>
      </c>
      <c r="I40" s="207" t="s">
        <v>498</v>
      </c>
      <c r="J40" s="2" t="str">
        <f t="shared" si="2"/>
        <v>4.3.7</v>
      </c>
      <c r="K40" s="216"/>
      <c r="L40" s="186" t="s">
        <v>515</v>
      </c>
      <c r="M40" s="2" t="str">
        <f t="shared" si="3"/>
        <v>6.2.2</v>
      </c>
      <c r="T40" s="201" t="s">
        <v>550</v>
      </c>
      <c r="U40" s="15" t="s">
        <v>792</v>
      </c>
      <c r="V40" s="15" t="s">
        <v>793</v>
      </c>
      <c r="W40" s="15"/>
      <c r="X40" s="15"/>
      <c r="Y40" s="156" t="s">
        <v>231</v>
      </c>
      <c r="Z40" s="156" t="s">
        <v>229</v>
      </c>
      <c r="AA40" s="156" t="s">
        <v>64</v>
      </c>
      <c r="AB40" s="2" t="str">
        <f>VLOOKUP(T40,Guide_internal_use!$C$2:$G$207,5,FALSE)</f>
        <v>DataFile_18_2</v>
      </c>
    </row>
    <row r="41" spans="1:28" s="2" customFormat="1" ht="156" x14ac:dyDescent="0.35">
      <c r="A41" s="274" t="s">
        <v>505</v>
      </c>
      <c r="B41" s="280" t="str">
        <f t="shared" si="0"/>
        <v>4.3.14</v>
      </c>
      <c r="C41" s="218" t="s">
        <v>764</v>
      </c>
      <c r="D41" s="20" t="s">
        <v>516</v>
      </c>
      <c r="E41" s="219" t="s">
        <v>713</v>
      </c>
      <c r="F41" s="242"/>
      <c r="G41" s="195" t="s">
        <v>395</v>
      </c>
      <c r="H41" s="217" t="e">
        <f t="shared" si="1"/>
        <v>#N/A</v>
      </c>
      <c r="I41" s="207" t="s">
        <v>498</v>
      </c>
      <c r="J41" s="2" t="str">
        <f t="shared" si="2"/>
        <v>4.3.7</v>
      </c>
      <c r="K41" s="216"/>
      <c r="L41" s="186" t="s">
        <v>516</v>
      </c>
      <c r="M41" s="2" t="str">
        <f t="shared" si="3"/>
        <v>6.2.3</v>
      </c>
      <c r="T41" s="201" t="s">
        <v>551</v>
      </c>
      <c r="U41" s="233" t="s">
        <v>794</v>
      </c>
      <c r="V41" s="233" t="s">
        <v>795</v>
      </c>
      <c r="W41" s="15"/>
      <c r="X41" s="15"/>
      <c r="Y41" s="156" t="s">
        <v>820</v>
      </c>
      <c r="Z41" s="156" t="s">
        <v>821</v>
      </c>
      <c r="AA41" s="156" t="s">
        <v>64</v>
      </c>
      <c r="AB41" s="2" t="str">
        <f>VLOOKUP(T41,Guide_internal_use!$C$2:$G$207,5,FALSE)</f>
        <v>DataFile_18_2</v>
      </c>
    </row>
    <row r="42" spans="1:28" s="2" customFormat="1" ht="36" x14ac:dyDescent="0.35">
      <c r="A42" s="274" t="s">
        <v>506</v>
      </c>
      <c r="B42" s="280" t="str">
        <f t="shared" si="0"/>
        <v>4.3.15</v>
      </c>
      <c r="C42" s="218" t="s">
        <v>764</v>
      </c>
      <c r="D42" s="20" t="s">
        <v>517</v>
      </c>
      <c r="E42" s="219" t="s">
        <v>713</v>
      </c>
      <c r="F42" s="242"/>
      <c r="G42" s="199" t="s">
        <v>396</v>
      </c>
      <c r="H42" s="217" t="e">
        <f t="shared" si="1"/>
        <v>#N/A</v>
      </c>
      <c r="I42" s="207" t="s">
        <v>499</v>
      </c>
      <c r="J42" s="2" t="str">
        <f t="shared" si="2"/>
        <v>4.3.8</v>
      </c>
      <c r="K42" s="216"/>
      <c r="L42" s="186" t="s">
        <v>517</v>
      </c>
      <c r="M42" s="2" t="str">
        <f t="shared" si="3"/>
        <v>6.2.4</v>
      </c>
      <c r="T42" s="201" t="s">
        <v>552</v>
      </c>
      <c r="U42" s="15" t="s">
        <v>796</v>
      </c>
      <c r="V42" s="15" t="s">
        <v>797</v>
      </c>
      <c r="W42" s="15"/>
      <c r="X42" s="15"/>
      <c r="Y42" s="156" t="s">
        <v>234</v>
      </c>
      <c r="Z42" s="156" t="s">
        <v>229</v>
      </c>
      <c r="AA42" s="156" t="s">
        <v>64</v>
      </c>
      <c r="AB42" s="2" t="str">
        <f>VLOOKUP(T42,Guide_internal_use!$C$2:$G$207,5,FALSE)</f>
        <v>DataFile_18_2</v>
      </c>
    </row>
    <row r="43" spans="1:28" s="2" customFormat="1" ht="24" x14ac:dyDescent="0.35">
      <c r="A43" s="229" t="s">
        <v>382</v>
      </c>
      <c r="B43" s="280" t="e">
        <f t="shared" si="0"/>
        <v>#N/A</v>
      </c>
      <c r="C43" s="218" t="s">
        <v>764</v>
      </c>
      <c r="D43" s="20" t="s">
        <v>518</v>
      </c>
      <c r="E43" s="219" t="s">
        <v>713</v>
      </c>
      <c r="F43" s="242"/>
      <c r="G43" s="193" t="s">
        <v>397</v>
      </c>
      <c r="H43" s="217" t="e">
        <f t="shared" si="1"/>
        <v>#N/A</v>
      </c>
      <c r="I43" s="207" t="s">
        <v>499</v>
      </c>
      <c r="J43" s="2" t="str">
        <f t="shared" si="2"/>
        <v>4.3.8</v>
      </c>
      <c r="K43" s="216"/>
      <c r="L43" s="186" t="s">
        <v>518</v>
      </c>
      <c r="M43" s="2" t="str">
        <f t="shared" si="3"/>
        <v>6.2.5</v>
      </c>
      <c r="T43" s="201" t="s">
        <v>553</v>
      </c>
      <c r="U43" s="15" t="s">
        <v>798</v>
      </c>
      <c r="V43" s="15" t="s">
        <v>799</v>
      </c>
      <c r="W43" s="15"/>
      <c r="X43" s="15"/>
      <c r="Y43" s="156" t="s">
        <v>235</v>
      </c>
      <c r="Z43" s="156" t="s">
        <v>229</v>
      </c>
      <c r="AA43" s="156" t="s">
        <v>64</v>
      </c>
      <c r="AB43" s="2" t="str">
        <f>VLOOKUP(T43,Guide_internal_use!$C$2:$G$207,5,FALSE)</f>
        <v>DataFile_18_2</v>
      </c>
    </row>
    <row r="44" spans="1:28" s="2" customFormat="1" ht="120" x14ac:dyDescent="0.35">
      <c r="A44" s="229" t="s">
        <v>383</v>
      </c>
      <c r="B44" s="280" t="e">
        <f t="shared" si="0"/>
        <v>#N/A</v>
      </c>
      <c r="C44" s="218" t="s">
        <v>764</v>
      </c>
      <c r="D44" s="20" t="s">
        <v>519</v>
      </c>
      <c r="E44" s="219" t="s">
        <v>713</v>
      </c>
      <c r="F44" s="241"/>
      <c r="G44" s="199" t="s">
        <v>398</v>
      </c>
      <c r="H44" s="217" t="e">
        <f t="shared" si="1"/>
        <v>#N/A</v>
      </c>
      <c r="I44" s="207" t="s">
        <v>500</v>
      </c>
      <c r="J44" s="2" t="str">
        <f t="shared" si="2"/>
        <v>4.3.9</v>
      </c>
      <c r="K44" s="216"/>
      <c r="L44" s="186" t="s">
        <v>519</v>
      </c>
      <c r="M44" s="2" t="str">
        <f t="shared" si="3"/>
        <v>6.2.6</v>
      </c>
      <c r="T44" s="201" t="s">
        <v>483</v>
      </c>
      <c r="U44" s="229" t="s">
        <v>800</v>
      </c>
      <c r="V44" s="229" t="s">
        <v>801</v>
      </c>
      <c r="W44" s="15"/>
      <c r="X44" s="15"/>
      <c r="Y44" s="156" t="s">
        <v>822</v>
      </c>
      <c r="Z44" s="154" t="s">
        <v>829</v>
      </c>
      <c r="AA44" s="156" t="s">
        <v>64</v>
      </c>
      <c r="AB44" s="2" t="str">
        <f>VLOOKUP(T44,Guide_internal_use!$C$2:$G$207,5,FALSE)</f>
        <v>AggregatedDataFile</v>
      </c>
    </row>
    <row r="45" spans="1:28" s="2" customFormat="1" x14ac:dyDescent="0.35">
      <c r="A45" s="229" t="s">
        <v>716</v>
      </c>
      <c r="B45" s="280" t="e">
        <f t="shared" si="0"/>
        <v>#N/A</v>
      </c>
      <c r="C45" s="218" t="s">
        <v>764</v>
      </c>
      <c r="D45" s="20" t="s">
        <v>520</v>
      </c>
      <c r="E45" s="219" t="s">
        <v>713</v>
      </c>
      <c r="F45" s="241"/>
      <c r="G45" s="195" t="s">
        <v>399</v>
      </c>
      <c r="H45" s="217" t="e">
        <f t="shared" si="1"/>
        <v>#N/A</v>
      </c>
      <c r="I45" s="207" t="s">
        <v>500</v>
      </c>
      <c r="J45" s="2" t="str">
        <f t="shared" si="2"/>
        <v>4.3.9</v>
      </c>
      <c r="K45" s="216"/>
      <c r="L45" s="186" t="s">
        <v>520</v>
      </c>
      <c r="M45" s="2" t="str">
        <f t="shared" si="3"/>
        <v>6.2.7</v>
      </c>
    </row>
    <row r="46" spans="1:28" s="2" customFormat="1" x14ac:dyDescent="0.35">
      <c r="A46" s="229" t="s">
        <v>718</v>
      </c>
      <c r="B46" s="280" t="e">
        <f t="shared" si="0"/>
        <v>#N/A</v>
      </c>
      <c r="C46" s="218" t="s">
        <v>764</v>
      </c>
      <c r="D46" s="20" t="s">
        <v>521</v>
      </c>
      <c r="E46" s="219" t="s">
        <v>713</v>
      </c>
      <c r="F46" s="241"/>
      <c r="G46" s="199" t="s">
        <v>400</v>
      </c>
      <c r="H46" s="217" t="e">
        <f t="shared" si="1"/>
        <v>#N/A</v>
      </c>
      <c r="I46" s="207" t="s">
        <v>501</v>
      </c>
      <c r="J46" s="2" t="str">
        <f t="shared" si="2"/>
        <v>4.3.10</v>
      </c>
      <c r="K46" s="216"/>
      <c r="L46" s="186" t="s">
        <v>521</v>
      </c>
      <c r="M46" s="2" t="str">
        <f t="shared" si="3"/>
        <v>6.2.8</v>
      </c>
    </row>
    <row r="47" spans="1:28" s="2" customFormat="1" x14ac:dyDescent="0.35">
      <c r="A47" s="229" t="s">
        <v>384</v>
      </c>
      <c r="B47" s="280" t="e">
        <f t="shared" si="0"/>
        <v>#N/A</v>
      </c>
      <c r="C47" s="218" t="s">
        <v>764</v>
      </c>
      <c r="D47" s="20" t="s">
        <v>522</v>
      </c>
      <c r="E47" s="219" t="s">
        <v>713</v>
      </c>
      <c r="F47" s="241"/>
      <c r="G47" s="195" t="s">
        <v>401</v>
      </c>
      <c r="H47" s="217" t="e">
        <f t="shared" si="1"/>
        <v>#N/A</v>
      </c>
      <c r="I47" s="207" t="s">
        <v>501</v>
      </c>
      <c r="J47" s="2" t="str">
        <f t="shared" si="2"/>
        <v>4.3.10</v>
      </c>
      <c r="K47" s="216"/>
      <c r="L47" s="186" t="s">
        <v>522</v>
      </c>
      <c r="M47" s="2" t="str">
        <f t="shared" si="3"/>
        <v>6.2.9</v>
      </c>
    </row>
    <row r="48" spans="1:28" s="2" customFormat="1" x14ac:dyDescent="0.35">
      <c r="A48" s="229" t="s">
        <v>511</v>
      </c>
      <c r="B48" s="280" t="str">
        <f t="shared" si="0"/>
        <v>4.4.5</v>
      </c>
      <c r="C48" s="218" t="s">
        <v>764</v>
      </c>
      <c r="D48" s="20" t="s">
        <v>523</v>
      </c>
      <c r="E48" s="219" t="s">
        <v>713</v>
      </c>
      <c r="F48" s="241"/>
      <c r="G48" s="199" t="s">
        <v>402</v>
      </c>
      <c r="H48" s="217" t="e">
        <f t="shared" si="1"/>
        <v>#N/A</v>
      </c>
      <c r="I48" s="207" t="s">
        <v>502</v>
      </c>
      <c r="J48" s="2" t="str">
        <f t="shared" si="2"/>
        <v>4.3.11</v>
      </c>
      <c r="K48" s="216"/>
      <c r="L48" s="186" t="s">
        <v>523</v>
      </c>
      <c r="M48" s="2" t="str">
        <f t="shared" si="3"/>
        <v>6.2.10</v>
      </c>
    </row>
    <row r="49" spans="1:13" s="2" customFormat="1" x14ac:dyDescent="0.35">
      <c r="A49" s="229" t="s">
        <v>719</v>
      </c>
      <c r="B49" s="280" t="e">
        <f t="shared" si="0"/>
        <v>#N/A</v>
      </c>
      <c r="C49" s="218" t="s">
        <v>764</v>
      </c>
      <c r="D49" s="20" t="s">
        <v>524</v>
      </c>
      <c r="E49" s="219" t="s">
        <v>713</v>
      </c>
      <c r="F49" s="241"/>
      <c r="G49" s="195" t="s">
        <v>403</v>
      </c>
      <c r="H49" s="217" t="e">
        <f t="shared" si="1"/>
        <v>#N/A</v>
      </c>
      <c r="I49" s="207" t="s">
        <v>502</v>
      </c>
      <c r="J49" s="2" t="str">
        <f t="shared" si="2"/>
        <v>4.3.11</v>
      </c>
      <c r="K49" s="216"/>
      <c r="L49" s="186" t="s">
        <v>524</v>
      </c>
      <c r="M49" s="2" t="str">
        <f t="shared" si="3"/>
        <v>6.2.11</v>
      </c>
    </row>
    <row r="50" spans="1:13" s="2" customFormat="1" x14ac:dyDescent="0.35">
      <c r="A50" s="229" t="s">
        <v>721</v>
      </c>
      <c r="B50" s="280" t="e">
        <f t="shared" si="0"/>
        <v>#N/A</v>
      </c>
      <c r="C50" s="218" t="s">
        <v>764</v>
      </c>
      <c r="D50" s="20" t="s">
        <v>525</v>
      </c>
      <c r="E50" s="219" t="s">
        <v>713</v>
      </c>
      <c r="F50" s="241"/>
      <c r="G50" s="199" t="s">
        <v>404</v>
      </c>
      <c r="H50" s="217" t="e">
        <f t="shared" si="1"/>
        <v>#N/A</v>
      </c>
      <c r="I50" s="207" t="s">
        <v>503</v>
      </c>
      <c r="J50" s="2" t="str">
        <f t="shared" si="2"/>
        <v>4.3.12</v>
      </c>
      <c r="K50" s="216"/>
      <c r="L50" s="186" t="s">
        <v>525</v>
      </c>
      <c r="M50" s="2" t="str">
        <f t="shared" si="3"/>
        <v>6.2.12</v>
      </c>
    </row>
    <row r="51" spans="1:13" s="2" customFormat="1" x14ac:dyDescent="0.35">
      <c r="A51" s="229" t="s">
        <v>722</v>
      </c>
      <c r="B51" s="280" t="e">
        <f t="shared" si="0"/>
        <v>#N/A</v>
      </c>
      <c r="C51" s="218" t="s">
        <v>764</v>
      </c>
      <c r="D51" s="20" t="s">
        <v>526</v>
      </c>
      <c r="E51" s="219" t="s">
        <v>713</v>
      </c>
      <c r="F51" s="241"/>
      <c r="G51" s="195" t="s">
        <v>405</v>
      </c>
      <c r="H51" s="217" t="e">
        <f t="shared" si="1"/>
        <v>#N/A</v>
      </c>
      <c r="I51" s="207" t="s">
        <v>503</v>
      </c>
      <c r="J51" s="2" t="str">
        <f t="shared" si="2"/>
        <v>4.3.12</v>
      </c>
      <c r="K51" s="216"/>
      <c r="L51" s="186" t="s">
        <v>526</v>
      </c>
      <c r="M51" s="2" t="str">
        <f t="shared" si="3"/>
        <v>6.2.13</v>
      </c>
    </row>
    <row r="52" spans="1:13" s="2" customFormat="1" x14ac:dyDescent="0.35">
      <c r="A52" s="229" t="s">
        <v>724</v>
      </c>
      <c r="B52" s="280" t="e">
        <f t="shared" si="0"/>
        <v>#N/A</v>
      </c>
      <c r="C52" s="218" t="s">
        <v>764</v>
      </c>
      <c r="D52" s="20" t="s">
        <v>527</v>
      </c>
      <c r="E52" s="219" t="s">
        <v>713</v>
      </c>
      <c r="F52" s="241"/>
      <c r="G52" s="195" t="s">
        <v>406</v>
      </c>
      <c r="H52" s="217" t="e">
        <f t="shared" si="1"/>
        <v>#N/A</v>
      </c>
      <c r="I52" s="207" t="s">
        <v>504</v>
      </c>
      <c r="J52" s="2" t="str">
        <f t="shared" si="2"/>
        <v>4.3.13</v>
      </c>
      <c r="K52" s="216"/>
      <c r="L52" s="186" t="s">
        <v>527</v>
      </c>
      <c r="M52" s="2" t="str">
        <f t="shared" si="3"/>
        <v>6.2.14</v>
      </c>
    </row>
    <row r="53" spans="1:13" s="2" customFormat="1" ht="15" thickBot="1" x14ac:dyDescent="0.4">
      <c r="A53" s="229" t="s">
        <v>385</v>
      </c>
      <c r="B53" s="280" t="e">
        <f t="shared" si="0"/>
        <v>#N/A</v>
      </c>
      <c r="C53" s="221" t="s">
        <v>764</v>
      </c>
      <c r="D53" s="164" t="s">
        <v>528</v>
      </c>
      <c r="E53" s="222" t="s">
        <v>713</v>
      </c>
      <c r="F53" s="234"/>
      <c r="G53" s="199" t="s">
        <v>407</v>
      </c>
      <c r="H53" s="217" t="e">
        <f t="shared" si="1"/>
        <v>#N/A</v>
      </c>
      <c r="I53" s="207" t="s">
        <v>504</v>
      </c>
      <c r="J53" s="2" t="str">
        <f t="shared" si="2"/>
        <v>4.3.13</v>
      </c>
      <c r="K53" s="216"/>
      <c r="L53" s="187" t="s">
        <v>528</v>
      </c>
      <c r="M53" s="2" t="str">
        <f t="shared" si="3"/>
        <v>6.2.15</v>
      </c>
    </row>
    <row r="54" spans="1:13" s="2" customFormat="1" x14ac:dyDescent="0.35">
      <c r="A54" s="229" t="s">
        <v>512</v>
      </c>
      <c r="B54" s="280" t="str">
        <f t="shared" si="0"/>
        <v>4.4.9</v>
      </c>
      <c r="C54" s="224" t="s">
        <v>763</v>
      </c>
      <c r="D54" s="163" t="s">
        <v>529</v>
      </c>
      <c r="E54" s="240" t="s">
        <v>713</v>
      </c>
      <c r="F54" s="232"/>
      <c r="G54" s="194" t="s">
        <v>408</v>
      </c>
      <c r="H54" s="217" t="e">
        <f t="shared" si="1"/>
        <v>#N/A</v>
      </c>
      <c r="I54" s="207" t="s">
        <v>505</v>
      </c>
      <c r="J54" s="2" t="str">
        <f t="shared" si="2"/>
        <v>4.3.14</v>
      </c>
      <c r="K54" s="216"/>
      <c r="L54" s="188" t="s">
        <v>529</v>
      </c>
      <c r="M54" s="2" t="str">
        <f t="shared" si="3"/>
        <v>7.1.2</v>
      </c>
    </row>
    <row r="55" spans="1:13" s="2" customFormat="1" x14ac:dyDescent="0.35">
      <c r="A55" s="229" t="s">
        <v>727</v>
      </c>
      <c r="B55" s="280" t="e">
        <f t="shared" si="0"/>
        <v>#N/A</v>
      </c>
      <c r="C55" s="218" t="s">
        <v>763</v>
      </c>
      <c r="D55" s="20" t="s">
        <v>530</v>
      </c>
      <c r="E55" s="219" t="s">
        <v>713</v>
      </c>
      <c r="F55" s="241"/>
      <c r="G55" s="195" t="s">
        <v>409</v>
      </c>
      <c r="H55" s="217" t="e">
        <f t="shared" si="1"/>
        <v>#N/A</v>
      </c>
      <c r="I55" s="207" t="s">
        <v>505</v>
      </c>
      <c r="J55" s="2" t="str">
        <f t="shared" si="2"/>
        <v>4.3.14</v>
      </c>
      <c r="K55" s="216"/>
      <c r="L55" s="186" t="s">
        <v>530</v>
      </c>
      <c r="M55" s="2" t="str">
        <f t="shared" si="3"/>
        <v>7.1.3</v>
      </c>
    </row>
    <row r="56" spans="1:13" s="2" customFormat="1" x14ac:dyDescent="0.35">
      <c r="A56" s="229" t="s">
        <v>729</v>
      </c>
      <c r="B56" s="280" t="e">
        <f t="shared" si="0"/>
        <v>#N/A</v>
      </c>
      <c r="C56" s="218" t="s">
        <v>763</v>
      </c>
      <c r="D56" s="20" t="s">
        <v>531</v>
      </c>
      <c r="E56" s="219" t="s">
        <v>713</v>
      </c>
      <c r="F56" s="241"/>
      <c r="G56" s="195" t="s">
        <v>410</v>
      </c>
      <c r="H56" s="217" t="e">
        <f t="shared" si="1"/>
        <v>#N/A</v>
      </c>
      <c r="I56" s="207" t="s">
        <v>506</v>
      </c>
      <c r="J56" s="2" t="str">
        <f t="shared" si="2"/>
        <v>4.3.15</v>
      </c>
      <c r="K56" s="216"/>
      <c r="L56" s="186" t="s">
        <v>531</v>
      </c>
      <c r="M56" s="2" t="str">
        <f t="shared" si="3"/>
        <v>7.1.4</v>
      </c>
    </row>
    <row r="57" spans="1:13" s="2" customFormat="1" x14ac:dyDescent="0.35">
      <c r="A57" s="229" t="s">
        <v>386</v>
      </c>
      <c r="B57" s="280" t="e">
        <f t="shared" si="0"/>
        <v>#N/A</v>
      </c>
      <c r="C57" s="218" t="s">
        <v>763</v>
      </c>
      <c r="D57" s="20" t="s">
        <v>532</v>
      </c>
      <c r="E57" s="219" t="s">
        <v>713</v>
      </c>
      <c r="F57" s="241"/>
      <c r="G57" s="194" t="s">
        <v>411</v>
      </c>
      <c r="H57" s="217" t="e">
        <f t="shared" si="1"/>
        <v>#N/A</v>
      </c>
      <c r="I57" s="207" t="s">
        <v>506</v>
      </c>
      <c r="J57" s="2" t="str">
        <f t="shared" si="2"/>
        <v>4.3.15</v>
      </c>
      <c r="K57" s="216"/>
      <c r="L57" s="186" t="s">
        <v>532</v>
      </c>
      <c r="M57" s="2" t="str">
        <f t="shared" si="3"/>
        <v>7.1.5</v>
      </c>
    </row>
    <row r="58" spans="1:13" s="2" customFormat="1" x14ac:dyDescent="0.35">
      <c r="A58" s="229" t="s">
        <v>387</v>
      </c>
      <c r="B58" s="280" t="e">
        <f t="shared" si="0"/>
        <v>#N/A</v>
      </c>
      <c r="C58" s="218" t="s">
        <v>763</v>
      </c>
      <c r="D58" s="20" t="s">
        <v>533</v>
      </c>
      <c r="E58" s="219" t="s">
        <v>713</v>
      </c>
      <c r="F58" s="241"/>
      <c r="G58" s="193" t="s">
        <v>412</v>
      </c>
      <c r="H58" s="217" t="e">
        <f t="shared" si="1"/>
        <v>#N/A</v>
      </c>
      <c r="I58" s="207" t="s">
        <v>382</v>
      </c>
      <c r="J58" s="2" t="str">
        <f t="shared" si="2"/>
        <v>4.4.1</v>
      </c>
      <c r="K58" s="216"/>
      <c r="L58" s="186" t="s">
        <v>533</v>
      </c>
      <c r="M58" s="2" t="str">
        <f t="shared" si="3"/>
        <v>7.1.6</v>
      </c>
    </row>
    <row r="59" spans="1:13" s="2" customFormat="1" x14ac:dyDescent="0.35">
      <c r="A59" s="229" t="s">
        <v>388</v>
      </c>
      <c r="B59" s="280" t="e">
        <f t="shared" si="0"/>
        <v>#N/A</v>
      </c>
      <c r="C59" s="218" t="s">
        <v>763</v>
      </c>
      <c r="D59" s="20" t="s">
        <v>534</v>
      </c>
      <c r="E59" s="219" t="s">
        <v>713</v>
      </c>
      <c r="F59" s="241"/>
      <c r="G59" s="186" t="s">
        <v>413</v>
      </c>
      <c r="H59" s="217" t="e">
        <f t="shared" si="1"/>
        <v>#N/A</v>
      </c>
      <c r="I59" s="207" t="s">
        <v>383</v>
      </c>
      <c r="J59" s="2" t="str">
        <f t="shared" si="2"/>
        <v>4.4.2</v>
      </c>
      <c r="K59" s="216"/>
      <c r="L59" s="186" t="s">
        <v>534</v>
      </c>
      <c r="M59" s="2" t="str">
        <f t="shared" si="3"/>
        <v>7.1.7</v>
      </c>
    </row>
    <row r="60" spans="1:13" s="2" customFormat="1" x14ac:dyDescent="0.35">
      <c r="A60" s="229" t="s">
        <v>389</v>
      </c>
      <c r="B60" s="280" t="e">
        <f t="shared" si="0"/>
        <v>#N/A</v>
      </c>
      <c r="C60" s="218" t="s">
        <v>763</v>
      </c>
      <c r="D60" s="20" t="s">
        <v>535</v>
      </c>
      <c r="E60" s="219" t="s">
        <v>713</v>
      </c>
      <c r="F60" s="241"/>
      <c r="G60" s="186" t="s">
        <v>414</v>
      </c>
      <c r="H60" s="217" t="e">
        <f t="shared" si="1"/>
        <v>#N/A</v>
      </c>
      <c r="I60" s="207" t="s">
        <v>507</v>
      </c>
      <c r="J60" s="2" t="e">
        <f t="shared" si="2"/>
        <v>#N/A</v>
      </c>
      <c r="K60" s="216"/>
      <c r="L60" s="186" t="s">
        <v>535</v>
      </c>
      <c r="M60" s="2" t="str">
        <f t="shared" si="3"/>
        <v>7.1.8</v>
      </c>
    </row>
    <row r="61" spans="1:13" s="2" customFormat="1" ht="15" thickBot="1" x14ac:dyDescent="0.4">
      <c r="A61" s="229" t="s">
        <v>390</v>
      </c>
      <c r="B61" s="280" t="e">
        <f t="shared" si="0"/>
        <v>#N/A</v>
      </c>
      <c r="C61" s="221" t="s">
        <v>763</v>
      </c>
      <c r="D61" s="164" t="s">
        <v>536</v>
      </c>
      <c r="E61" s="222" t="s">
        <v>713</v>
      </c>
      <c r="F61" s="234"/>
      <c r="G61" s="186" t="s">
        <v>415</v>
      </c>
      <c r="H61" s="217" t="e">
        <f t="shared" si="1"/>
        <v>#N/A</v>
      </c>
      <c r="I61" s="207" t="s">
        <v>507</v>
      </c>
      <c r="J61" s="2" t="e">
        <f t="shared" si="2"/>
        <v>#N/A</v>
      </c>
      <c r="K61" s="216"/>
      <c r="L61" s="187" t="s">
        <v>536</v>
      </c>
      <c r="M61" s="2" t="str">
        <f t="shared" si="3"/>
        <v>7.1.9</v>
      </c>
    </row>
    <row r="62" spans="1:13" s="2" customFormat="1" x14ac:dyDescent="0.35">
      <c r="A62" s="229" t="s">
        <v>391</v>
      </c>
      <c r="B62" s="280" t="e">
        <f t="shared" si="0"/>
        <v>#N/A</v>
      </c>
      <c r="C62" s="224" t="s">
        <v>762</v>
      </c>
      <c r="D62" s="163" t="s">
        <v>537</v>
      </c>
      <c r="E62" s="225" t="s">
        <v>712</v>
      </c>
      <c r="F62" s="232"/>
      <c r="G62" s="186" t="s">
        <v>416</v>
      </c>
      <c r="H62" s="217" t="e">
        <f t="shared" si="1"/>
        <v>#N/A</v>
      </c>
      <c r="I62" s="207" t="s">
        <v>384</v>
      </c>
      <c r="J62" s="2" t="str">
        <f t="shared" si="2"/>
        <v>4.4.4</v>
      </c>
      <c r="K62" s="216"/>
      <c r="L62" s="188" t="s">
        <v>537</v>
      </c>
      <c r="M62" s="2" t="str">
        <f t="shared" si="3"/>
        <v>7.3.1</v>
      </c>
    </row>
    <row r="63" spans="1:13" s="2" customFormat="1" x14ac:dyDescent="0.35">
      <c r="A63" s="233" t="s">
        <v>784</v>
      </c>
      <c r="B63" s="280" t="e">
        <f t="shared" si="0"/>
        <v>#N/A</v>
      </c>
      <c r="C63" s="218" t="s">
        <v>762</v>
      </c>
      <c r="D63" s="20" t="s">
        <v>538</v>
      </c>
      <c r="E63" s="243" t="s">
        <v>731</v>
      </c>
      <c r="F63" s="241"/>
      <c r="G63" s="186" t="s">
        <v>417</v>
      </c>
      <c r="H63" s="217" t="e">
        <f t="shared" si="1"/>
        <v>#N/A</v>
      </c>
      <c r="I63" s="207" t="s">
        <v>511</v>
      </c>
      <c r="J63" s="2" t="str">
        <f t="shared" si="2"/>
        <v>4.4.5</v>
      </c>
      <c r="K63" s="216"/>
      <c r="L63" s="186" t="s">
        <v>538</v>
      </c>
      <c r="M63" s="2" t="str">
        <f t="shared" si="3"/>
        <v>7.3.4</v>
      </c>
    </row>
    <row r="64" spans="1:13" s="2" customFormat="1" ht="15" thickBot="1" x14ac:dyDescent="0.4">
      <c r="A64" s="233" t="s">
        <v>785</v>
      </c>
      <c r="B64" s="280" t="e">
        <f t="shared" si="0"/>
        <v>#N/A</v>
      </c>
      <c r="C64" s="221" t="s">
        <v>762</v>
      </c>
      <c r="D64" s="164" t="s">
        <v>539</v>
      </c>
      <c r="E64" s="231" t="s">
        <v>712</v>
      </c>
      <c r="F64" s="234"/>
      <c r="G64" s="195" t="s">
        <v>418</v>
      </c>
      <c r="H64" s="217" t="e">
        <f t="shared" si="1"/>
        <v>#N/A</v>
      </c>
      <c r="I64" s="207" t="s">
        <v>508</v>
      </c>
      <c r="J64" s="2" t="e">
        <f t="shared" si="2"/>
        <v>#N/A</v>
      </c>
      <c r="K64" s="216"/>
      <c r="L64" s="187" t="s">
        <v>539</v>
      </c>
      <c r="M64" s="2" t="str">
        <f t="shared" si="3"/>
        <v>7.3.5</v>
      </c>
    </row>
    <row r="65" spans="1:18" s="2" customFormat="1" x14ac:dyDescent="0.35">
      <c r="A65" s="233" t="s">
        <v>786</v>
      </c>
      <c r="B65" s="280" t="e">
        <f t="shared" si="0"/>
        <v>#N/A</v>
      </c>
      <c r="C65" s="224" t="s">
        <v>761</v>
      </c>
      <c r="D65" s="163" t="s">
        <v>540</v>
      </c>
      <c r="E65" s="225" t="s">
        <v>712</v>
      </c>
      <c r="F65" s="232"/>
      <c r="G65" s="195" t="s">
        <v>419</v>
      </c>
      <c r="H65" s="217" t="e">
        <f t="shared" si="1"/>
        <v>#N/A</v>
      </c>
      <c r="I65" s="207" t="s">
        <v>508</v>
      </c>
      <c r="J65" s="2" t="e">
        <f t="shared" si="2"/>
        <v>#N/A</v>
      </c>
      <c r="K65" s="216"/>
      <c r="L65" s="188" t="s">
        <v>540</v>
      </c>
      <c r="M65" s="2" t="str">
        <f t="shared" si="3"/>
        <v>7.3.3</v>
      </c>
    </row>
    <row r="66" spans="1:18" s="2" customFormat="1" ht="15" thickBot="1" x14ac:dyDescent="0.4">
      <c r="A66" s="233" t="s">
        <v>787</v>
      </c>
      <c r="B66" s="280" t="e">
        <f t="shared" si="0"/>
        <v>#N/A</v>
      </c>
      <c r="C66" s="221" t="s">
        <v>761</v>
      </c>
      <c r="D66" s="164" t="s">
        <v>541</v>
      </c>
      <c r="E66" s="231" t="s">
        <v>712</v>
      </c>
      <c r="F66" s="234"/>
      <c r="G66" s="195" t="s">
        <v>420</v>
      </c>
      <c r="H66" s="217" t="e">
        <f t="shared" si="1"/>
        <v>#N/A</v>
      </c>
      <c r="I66" s="207" t="s">
        <v>509</v>
      </c>
      <c r="J66" s="2" t="e">
        <f t="shared" si="2"/>
        <v>#N/A</v>
      </c>
      <c r="K66" s="216"/>
      <c r="L66" s="187" t="s">
        <v>541</v>
      </c>
      <c r="M66" s="2" t="str">
        <f t="shared" si="3"/>
        <v>7.3.7</v>
      </c>
    </row>
    <row r="67" spans="1:18" s="2" customFormat="1" ht="15" thickBot="1" x14ac:dyDescent="0.4">
      <c r="A67" s="274" t="s">
        <v>514</v>
      </c>
      <c r="B67" s="280" t="str">
        <f t="shared" si="0"/>
        <v>6.2.1</v>
      </c>
      <c r="C67" s="244" t="s">
        <v>760</v>
      </c>
      <c r="D67" s="166" t="s">
        <v>542</v>
      </c>
      <c r="E67" s="245" t="s">
        <v>712</v>
      </c>
      <c r="F67" s="246"/>
      <c r="G67" s="186" t="s">
        <v>421</v>
      </c>
      <c r="H67" s="217" t="e">
        <f t="shared" si="1"/>
        <v>#N/A</v>
      </c>
      <c r="I67" s="207" t="s">
        <v>509</v>
      </c>
      <c r="J67" s="2" t="e">
        <f t="shared" si="2"/>
        <v>#N/A</v>
      </c>
      <c r="K67" s="216"/>
      <c r="L67" s="190" t="s">
        <v>542</v>
      </c>
      <c r="M67" s="2" t="str">
        <f t="shared" si="3"/>
        <v>7.3.6</v>
      </c>
    </row>
    <row r="68" spans="1:18" s="2" customFormat="1" x14ac:dyDescent="0.35">
      <c r="A68" s="274" t="s">
        <v>515</v>
      </c>
      <c r="B68" s="280" t="str">
        <f t="shared" si="0"/>
        <v>6.2.2</v>
      </c>
      <c r="C68" s="247" t="s">
        <v>759</v>
      </c>
      <c r="D68" s="167" t="s">
        <v>543</v>
      </c>
      <c r="E68" s="248" t="s">
        <v>713</v>
      </c>
      <c r="F68" s="232"/>
      <c r="G68" s="194" t="s">
        <v>422</v>
      </c>
      <c r="H68" s="217" t="e">
        <f t="shared" si="1"/>
        <v>#N/A</v>
      </c>
      <c r="I68" s="207" t="s">
        <v>385</v>
      </c>
      <c r="J68" s="2" t="str">
        <f t="shared" si="2"/>
        <v>4.4.8</v>
      </c>
      <c r="K68" s="216"/>
      <c r="L68" s="191" t="s">
        <v>543</v>
      </c>
      <c r="M68" s="230" t="e">
        <f t="shared" si="3"/>
        <v>#N/A</v>
      </c>
    </row>
    <row r="69" spans="1:18" s="2" customFormat="1" ht="15" thickBot="1" x14ac:dyDescent="0.4">
      <c r="A69" s="274" t="s">
        <v>516</v>
      </c>
      <c r="B69" s="280" t="str">
        <f t="shared" si="0"/>
        <v>6.2.3</v>
      </c>
      <c r="C69" s="249" t="s">
        <v>759</v>
      </c>
      <c r="D69" s="168" t="s">
        <v>544</v>
      </c>
      <c r="E69" s="250" t="s">
        <v>713</v>
      </c>
      <c r="F69" s="234"/>
      <c r="G69" s="193" t="s">
        <v>423</v>
      </c>
      <c r="H69" s="217" t="e">
        <f t="shared" si="1"/>
        <v>#N/A</v>
      </c>
      <c r="I69" s="207" t="s">
        <v>512</v>
      </c>
      <c r="J69" s="2" t="str">
        <f t="shared" si="2"/>
        <v>4.4.9</v>
      </c>
      <c r="K69" s="216"/>
      <c r="L69" s="192" t="s">
        <v>544</v>
      </c>
      <c r="M69" s="230" t="e">
        <f t="shared" si="3"/>
        <v>#N/A</v>
      </c>
    </row>
    <row r="70" spans="1:18" s="2" customFormat="1" x14ac:dyDescent="0.35">
      <c r="A70" s="274" t="s">
        <v>517</v>
      </c>
      <c r="B70" s="280" t="str">
        <f t="shared" si="0"/>
        <v>6.2.4</v>
      </c>
      <c r="C70" s="224" t="s">
        <v>758</v>
      </c>
      <c r="D70" s="163" t="s">
        <v>545</v>
      </c>
      <c r="E70" s="248" t="s">
        <v>713</v>
      </c>
      <c r="F70" s="232"/>
      <c r="G70" s="193" t="s">
        <v>424</v>
      </c>
      <c r="H70" s="217" t="e">
        <f t="shared" si="1"/>
        <v>#N/A</v>
      </c>
      <c r="I70" s="207" t="s">
        <v>510</v>
      </c>
      <c r="J70" s="2" t="e">
        <f t="shared" si="2"/>
        <v>#N/A</v>
      </c>
      <c r="K70" s="216"/>
      <c r="L70" s="188" t="s">
        <v>545</v>
      </c>
      <c r="M70" s="2" t="str">
        <f t="shared" si="3"/>
        <v>16.3.3</v>
      </c>
    </row>
    <row r="71" spans="1:18" s="2" customFormat="1" ht="15" thickBot="1" x14ac:dyDescent="0.4">
      <c r="A71" s="274" t="s">
        <v>518</v>
      </c>
      <c r="B71" s="280" t="str">
        <f t="shared" si="0"/>
        <v>6.2.5</v>
      </c>
      <c r="C71" s="221" t="s">
        <v>758</v>
      </c>
      <c r="D71" s="164" t="s">
        <v>546</v>
      </c>
      <c r="E71" s="250" t="s">
        <v>713</v>
      </c>
      <c r="F71" s="234"/>
      <c r="G71" s="193" t="s">
        <v>425</v>
      </c>
      <c r="H71" s="217" t="e">
        <f t="shared" si="1"/>
        <v>#N/A</v>
      </c>
      <c r="I71" s="207" t="s">
        <v>510</v>
      </c>
      <c r="J71" s="2" t="e">
        <f t="shared" si="2"/>
        <v>#N/A</v>
      </c>
      <c r="K71" s="216"/>
      <c r="L71" s="187" t="s">
        <v>546</v>
      </c>
      <c r="M71" s="2" t="str">
        <f t="shared" si="3"/>
        <v>16.3.4</v>
      </c>
    </row>
    <row r="72" spans="1:18" s="2" customFormat="1" ht="15" thickBot="1" x14ac:dyDescent="0.4">
      <c r="A72" s="274" t="s">
        <v>519</v>
      </c>
      <c r="B72" s="280" t="str">
        <f t="shared" si="0"/>
        <v>6.2.6</v>
      </c>
      <c r="C72" s="210" t="s">
        <v>756</v>
      </c>
      <c r="D72" s="251" t="s">
        <v>547</v>
      </c>
      <c r="E72" s="252" t="s">
        <v>743</v>
      </c>
      <c r="F72" s="246" t="s">
        <v>757</v>
      </c>
      <c r="G72" s="193" t="s">
        <v>426</v>
      </c>
      <c r="H72" s="217" t="e">
        <f t="shared" si="1"/>
        <v>#N/A</v>
      </c>
      <c r="I72" s="207" t="s">
        <v>386</v>
      </c>
      <c r="J72" s="2" t="str">
        <f t="shared" si="2"/>
        <v>5.1.1</v>
      </c>
      <c r="K72" s="216"/>
      <c r="L72" s="236" t="s">
        <v>547</v>
      </c>
      <c r="M72" s="227" t="e">
        <f t="shared" si="3"/>
        <v>#N/A</v>
      </c>
      <c r="N72" s="253" t="s">
        <v>744</v>
      </c>
      <c r="O72" s="253" t="s">
        <v>746</v>
      </c>
    </row>
    <row r="73" spans="1:18" s="2" customFormat="1" x14ac:dyDescent="0.35">
      <c r="A73" s="274" t="s">
        <v>520</v>
      </c>
      <c r="B73" s="280" t="str">
        <f t="shared" si="0"/>
        <v>6.2.7</v>
      </c>
      <c r="C73" s="247" t="s">
        <v>755</v>
      </c>
      <c r="D73" s="167" t="s">
        <v>548</v>
      </c>
      <c r="E73" s="254" t="s">
        <v>749</v>
      </c>
      <c r="F73" s="232"/>
      <c r="G73" s="193" t="s">
        <v>427</v>
      </c>
      <c r="H73" s="217" t="e">
        <f t="shared" si="1"/>
        <v>#N/A</v>
      </c>
      <c r="I73" s="207" t="s">
        <v>387</v>
      </c>
      <c r="J73" s="2" t="str">
        <f t="shared" si="2"/>
        <v>5.2.1</v>
      </c>
      <c r="K73" s="216"/>
      <c r="L73" s="191" t="s">
        <v>548</v>
      </c>
      <c r="M73" s="227" t="e">
        <f>VLOOKUP(L73,$A$17:$A$204,1,FALSE)</f>
        <v>#N/A</v>
      </c>
      <c r="N73" s="255" t="s">
        <v>788</v>
      </c>
      <c r="O73" s="255" t="s">
        <v>789</v>
      </c>
      <c r="R73" s="23"/>
    </row>
    <row r="74" spans="1:18" s="2" customFormat="1" x14ac:dyDescent="0.35">
      <c r="A74" s="274" t="s">
        <v>521</v>
      </c>
      <c r="B74" s="280" t="str">
        <f t="shared" si="0"/>
        <v>6.2.8</v>
      </c>
      <c r="C74" s="256" t="s">
        <v>755</v>
      </c>
      <c r="D74" s="23" t="s">
        <v>549</v>
      </c>
      <c r="E74" s="2" t="s">
        <v>742</v>
      </c>
      <c r="F74" s="241"/>
      <c r="G74" s="193" t="s">
        <v>428</v>
      </c>
      <c r="H74" s="217" t="e">
        <f t="shared" si="1"/>
        <v>#N/A</v>
      </c>
      <c r="I74" s="207" t="s">
        <v>388</v>
      </c>
      <c r="J74" s="2" t="str">
        <f t="shared" si="2"/>
        <v>5.3.1</v>
      </c>
      <c r="K74" s="216"/>
      <c r="L74" s="193" t="s">
        <v>549</v>
      </c>
      <c r="M74" s="227" t="e">
        <f t="shared" si="3"/>
        <v>#N/A</v>
      </c>
      <c r="N74" s="257" t="s">
        <v>790</v>
      </c>
      <c r="O74" s="257" t="s">
        <v>791</v>
      </c>
      <c r="R74" s="23"/>
    </row>
    <row r="75" spans="1:18" s="2" customFormat="1" x14ac:dyDescent="0.35">
      <c r="A75" s="274" t="s">
        <v>522</v>
      </c>
      <c r="B75" s="280" t="str">
        <f t="shared" si="0"/>
        <v>6.2.9</v>
      </c>
      <c r="C75" s="256" t="s">
        <v>755</v>
      </c>
      <c r="D75" s="23" t="s">
        <v>550</v>
      </c>
      <c r="E75" s="2" t="s">
        <v>742</v>
      </c>
      <c r="F75" s="241"/>
      <c r="G75" s="195" t="s">
        <v>429</v>
      </c>
      <c r="H75" s="217" t="e">
        <f t="shared" si="1"/>
        <v>#N/A</v>
      </c>
      <c r="I75" s="207" t="s">
        <v>389</v>
      </c>
      <c r="J75" s="2" t="str">
        <f t="shared" si="2"/>
        <v>5.3.2</v>
      </c>
      <c r="K75" s="216"/>
      <c r="L75" s="193" t="s">
        <v>550</v>
      </c>
      <c r="M75" s="227" t="e">
        <f t="shared" si="3"/>
        <v>#N/A</v>
      </c>
      <c r="N75" s="257" t="s">
        <v>792</v>
      </c>
      <c r="O75" s="257" t="s">
        <v>793</v>
      </c>
    </row>
    <row r="76" spans="1:18" s="2" customFormat="1" x14ac:dyDescent="0.35">
      <c r="A76" s="274" t="s">
        <v>523</v>
      </c>
      <c r="B76" s="280" t="str">
        <f t="shared" si="0"/>
        <v>6.2.10</v>
      </c>
      <c r="C76" s="256" t="s">
        <v>755</v>
      </c>
      <c r="D76" s="23" t="s">
        <v>551</v>
      </c>
      <c r="E76" s="243" t="s">
        <v>731</v>
      </c>
      <c r="F76" s="241"/>
      <c r="G76" s="195" t="s">
        <v>430</v>
      </c>
      <c r="H76" s="217" t="e">
        <f t="shared" si="1"/>
        <v>#N/A</v>
      </c>
      <c r="I76" s="207" t="s">
        <v>390</v>
      </c>
      <c r="J76" s="2" t="str">
        <f t="shared" si="2"/>
        <v>5.3.3</v>
      </c>
      <c r="K76" s="216"/>
      <c r="L76" s="193" t="s">
        <v>551</v>
      </c>
      <c r="M76" s="227" t="e">
        <f t="shared" si="3"/>
        <v>#N/A</v>
      </c>
      <c r="N76" s="238" t="s">
        <v>794</v>
      </c>
      <c r="O76" s="238" t="s">
        <v>795</v>
      </c>
    </row>
    <row r="77" spans="1:18" s="2" customFormat="1" x14ac:dyDescent="0.35">
      <c r="A77" s="274" t="s">
        <v>524</v>
      </c>
      <c r="B77" s="280" t="str">
        <f t="shared" si="0"/>
        <v>6.2.11</v>
      </c>
      <c r="C77" s="256" t="s">
        <v>755</v>
      </c>
      <c r="D77" s="23" t="s">
        <v>552</v>
      </c>
      <c r="E77" s="2" t="s">
        <v>742</v>
      </c>
      <c r="F77" s="241"/>
      <c r="G77" s="195" t="s">
        <v>431</v>
      </c>
      <c r="H77" s="217" t="e">
        <f t="shared" si="1"/>
        <v>#N/A</v>
      </c>
      <c r="I77" s="207" t="s">
        <v>391</v>
      </c>
      <c r="J77" s="2" t="str">
        <f t="shared" si="2"/>
        <v>5.3.4</v>
      </c>
      <c r="K77" s="216"/>
      <c r="L77" s="193" t="s">
        <v>552</v>
      </c>
      <c r="M77" s="227" t="e">
        <f t="shared" si="3"/>
        <v>#N/A</v>
      </c>
      <c r="N77" s="257" t="s">
        <v>796</v>
      </c>
      <c r="O77" s="257" t="s">
        <v>797</v>
      </c>
    </row>
    <row r="78" spans="1:18" s="2" customFormat="1" ht="15" thickBot="1" x14ac:dyDescent="0.4">
      <c r="A78" s="274" t="s">
        <v>525</v>
      </c>
      <c r="B78" s="280" t="str">
        <f t="shared" si="0"/>
        <v>6.2.12</v>
      </c>
      <c r="C78" s="249" t="s">
        <v>755</v>
      </c>
      <c r="D78" s="168" t="s">
        <v>553</v>
      </c>
      <c r="E78" s="258" t="s">
        <v>742</v>
      </c>
      <c r="F78" s="234"/>
      <c r="G78" s="195" t="s">
        <v>432</v>
      </c>
      <c r="H78" s="217" t="e">
        <f t="shared" si="1"/>
        <v>#N/A</v>
      </c>
      <c r="I78" s="207" t="s">
        <v>513</v>
      </c>
      <c r="J78" s="2" t="e">
        <f t="shared" si="2"/>
        <v>#N/A</v>
      </c>
      <c r="K78" s="216"/>
      <c r="L78" s="192" t="s">
        <v>553</v>
      </c>
      <c r="M78" s="227" t="e">
        <f t="shared" si="3"/>
        <v>#N/A</v>
      </c>
      <c r="N78" s="257" t="s">
        <v>798</v>
      </c>
      <c r="O78" s="257" t="s">
        <v>799</v>
      </c>
    </row>
    <row r="79" spans="1:18" s="2" customFormat="1" x14ac:dyDescent="0.35">
      <c r="A79" s="274" t="s">
        <v>526</v>
      </c>
      <c r="B79" s="280" t="str">
        <f t="shared" si="0"/>
        <v>6.2.13</v>
      </c>
      <c r="C79" s="247" t="s">
        <v>754</v>
      </c>
      <c r="D79" s="167" t="s">
        <v>554</v>
      </c>
      <c r="E79" s="259" t="s">
        <v>742</v>
      </c>
      <c r="F79" s="232"/>
      <c r="G79" s="195" t="s">
        <v>433</v>
      </c>
      <c r="H79" s="217" t="e">
        <f t="shared" si="1"/>
        <v>#N/A</v>
      </c>
      <c r="I79" s="207" t="s">
        <v>513</v>
      </c>
      <c r="J79" s="2" t="e">
        <f t="shared" si="2"/>
        <v>#N/A</v>
      </c>
      <c r="K79" s="216"/>
      <c r="L79" s="191" t="s">
        <v>554</v>
      </c>
      <c r="M79" s="230" t="e">
        <f t="shared" si="3"/>
        <v>#N/A</v>
      </c>
    </row>
    <row r="80" spans="1:18" s="2" customFormat="1" x14ac:dyDescent="0.35">
      <c r="A80" s="274" t="s">
        <v>527</v>
      </c>
      <c r="B80" s="280" t="str">
        <f t="shared" si="0"/>
        <v>6.2.14</v>
      </c>
      <c r="C80" s="256" t="s">
        <v>754</v>
      </c>
      <c r="D80" s="20" t="s">
        <v>555</v>
      </c>
      <c r="E80" s="2" t="s">
        <v>742</v>
      </c>
      <c r="F80" s="241"/>
      <c r="G80" s="193" t="s">
        <v>434</v>
      </c>
      <c r="H80" s="217" t="e">
        <f t="shared" si="1"/>
        <v>#N/A</v>
      </c>
      <c r="I80" s="207" t="s">
        <v>513</v>
      </c>
      <c r="J80" s="2" t="e">
        <f t="shared" si="2"/>
        <v>#N/A</v>
      </c>
      <c r="K80" s="216"/>
      <c r="L80" s="186" t="s">
        <v>555</v>
      </c>
      <c r="M80" s="230" t="e">
        <f t="shared" si="3"/>
        <v>#N/A</v>
      </c>
    </row>
    <row r="81" spans="1:13" s="2" customFormat="1" x14ac:dyDescent="0.35">
      <c r="A81" s="274" t="s">
        <v>528</v>
      </c>
      <c r="B81" s="280" t="str">
        <f t="shared" si="0"/>
        <v>6.2.15</v>
      </c>
      <c r="C81" s="256" t="s">
        <v>754</v>
      </c>
      <c r="D81" s="22" t="s">
        <v>556</v>
      </c>
      <c r="E81" s="2" t="s">
        <v>742</v>
      </c>
      <c r="F81" s="241"/>
      <c r="G81" s="193" t="s">
        <v>435</v>
      </c>
      <c r="H81" s="217" t="e">
        <f t="shared" si="1"/>
        <v>#N/A</v>
      </c>
      <c r="I81" s="207" t="s">
        <v>513</v>
      </c>
      <c r="J81" s="2" t="e">
        <f t="shared" si="2"/>
        <v>#N/A</v>
      </c>
      <c r="K81" s="216"/>
      <c r="L81" s="194" t="s">
        <v>556</v>
      </c>
      <c r="M81" s="230" t="e">
        <f t="shared" si="3"/>
        <v>#N/A</v>
      </c>
    </row>
    <row r="82" spans="1:13" s="2" customFormat="1" x14ac:dyDescent="0.35">
      <c r="A82" s="229" t="s">
        <v>392</v>
      </c>
      <c r="B82" s="280" t="e">
        <f t="shared" ref="B82:B145" si="4">VLOOKUP(A82,$D$17:$D$100,1,FALSE)</f>
        <v>#N/A</v>
      </c>
      <c r="C82" s="256" t="s">
        <v>754</v>
      </c>
      <c r="D82" s="21" t="s">
        <v>557</v>
      </c>
      <c r="E82" s="2" t="s">
        <v>742</v>
      </c>
      <c r="F82" s="241"/>
      <c r="G82" s="193" t="s">
        <v>436</v>
      </c>
      <c r="H82" s="217" t="e">
        <f t="shared" ref="H82:H137" si="5">VLOOKUP(D82,$G$17:$G$204,1,FALSE)</f>
        <v>#N/A</v>
      </c>
      <c r="I82" s="207" t="s">
        <v>514</v>
      </c>
      <c r="J82" s="2" t="str">
        <f t="shared" ref="J82:J145" si="6">VLOOKUP(I82,$A$17:$A$236,1,FALSE)</f>
        <v>6.2.1</v>
      </c>
      <c r="K82" s="216"/>
      <c r="L82" s="195" t="s">
        <v>557</v>
      </c>
      <c r="M82" s="230" t="e">
        <f t="shared" ref="M82:M145" si="7">VLOOKUP(L82,$A$17:$A$204,1,FALSE)</f>
        <v>#N/A</v>
      </c>
    </row>
    <row r="83" spans="1:13" s="2" customFormat="1" x14ac:dyDescent="0.35">
      <c r="A83" s="229" t="s">
        <v>393</v>
      </c>
      <c r="B83" s="280" t="e">
        <f t="shared" si="4"/>
        <v>#N/A</v>
      </c>
      <c r="C83" s="256" t="s">
        <v>754</v>
      </c>
      <c r="D83" s="21" t="s">
        <v>558</v>
      </c>
      <c r="E83" s="2" t="s">
        <v>742</v>
      </c>
      <c r="F83" s="241"/>
      <c r="G83" s="193" t="s">
        <v>437</v>
      </c>
      <c r="H83" s="217" t="e">
        <f t="shared" si="5"/>
        <v>#N/A</v>
      </c>
      <c r="I83" s="207" t="s">
        <v>514</v>
      </c>
      <c r="J83" s="2" t="str">
        <f t="shared" si="6"/>
        <v>6.2.1</v>
      </c>
      <c r="K83" s="216"/>
      <c r="L83" s="195" t="s">
        <v>558</v>
      </c>
      <c r="M83" s="230" t="e">
        <f t="shared" si="7"/>
        <v>#N/A</v>
      </c>
    </row>
    <row r="84" spans="1:13" s="2" customFormat="1" x14ac:dyDescent="0.35">
      <c r="A84" s="229" t="s">
        <v>394</v>
      </c>
      <c r="B84" s="280" t="e">
        <f t="shared" si="4"/>
        <v>#N/A</v>
      </c>
      <c r="C84" s="256" t="s">
        <v>754</v>
      </c>
      <c r="D84" s="22" t="s">
        <v>559</v>
      </c>
      <c r="E84" s="2" t="s">
        <v>742</v>
      </c>
      <c r="F84" s="241"/>
      <c r="G84" s="186" t="s">
        <v>438</v>
      </c>
      <c r="H84" s="217" t="e">
        <f t="shared" si="5"/>
        <v>#N/A</v>
      </c>
      <c r="I84" s="207" t="s">
        <v>514</v>
      </c>
      <c r="J84" s="2" t="str">
        <f t="shared" si="6"/>
        <v>6.2.1</v>
      </c>
      <c r="K84" s="216"/>
      <c r="L84" s="194" t="s">
        <v>559</v>
      </c>
      <c r="M84" s="230" t="e">
        <f t="shared" si="7"/>
        <v>#N/A</v>
      </c>
    </row>
    <row r="85" spans="1:13" s="2" customFormat="1" x14ac:dyDescent="0.35">
      <c r="A85" s="229" t="s">
        <v>395</v>
      </c>
      <c r="B85" s="280" t="e">
        <f t="shared" si="4"/>
        <v>#N/A</v>
      </c>
      <c r="C85" s="256" t="s">
        <v>754</v>
      </c>
      <c r="D85" s="23" t="s">
        <v>560</v>
      </c>
      <c r="E85" s="2" t="s">
        <v>742</v>
      </c>
      <c r="F85" s="241"/>
      <c r="G85" s="186" t="s">
        <v>439</v>
      </c>
      <c r="H85" s="217" t="e">
        <f t="shared" si="5"/>
        <v>#N/A</v>
      </c>
      <c r="I85" s="207" t="s">
        <v>514</v>
      </c>
      <c r="J85" s="2" t="str">
        <f t="shared" si="6"/>
        <v>6.2.1</v>
      </c>
      <c r="K85" s="216"/>
      <c r="L85" s="193" t="s">
        <v>560</v>
      </c>
      <c r="M85" s="230" t="e">
        <f t="shared" si="7"/>
        <v>#N/A</v>
      </c>
    </row>
    <row r="86" spans="1:13" s="2" customFormat="1" x14ac:dyDescent="0.35">
      <c r="A86" s="229" t="s">
        <v>396</v>
      </c>
      <c r="B86" s="280" t="e">
        <f t="shared" si="4"/>
        <v>#N/A</v>
      </c>
      <c r="C86" s="256" t="s">
        <v>754</v>
      </c>
      <c r="D86" s="20" t="s">
        <v>561</v>
      </c>
      <c r="E86" s="2" t="s">
        <v>742</v>
      </c>
      <c r="F86" s="241"/>
      <c r="G86" s="186" t="s">
        <v>440</v>
      </c>
      <c r="H86" s="217" t="e">
        <f t="shared" si="5"/>
        <v>#N/A</v>
      </c>
      <c r="I86" s="207" t="s">
        <v>514</v>
      </c>
      <c r="J86" s="2" t="str">
        <f t="shared" si="6"/>
        <v>6.2.1</v>
      </c>
      <c r="K86" s="216"/>
      <c r="L86" s="186" t="s">
        <v>561</v>
      </c>
      <c r="M86" s="230" t="e">
        <f t="shared" si="7"/>
        <v>#N/A</v>
      </c>
    </row>
    <row r="87" spans="1:13" s="2" customFormat="1" x14ac:dyDescent="0.35">
      <c r="A87" s="229" t="s">
        <v>397</v>
      </c>
      <c r="B87" s="280" t="e">
        <f t="shared" si="4"/>
        <v>#N/A</v>
      </c>
      <c r="C87" s="256" t="s">
        <v>754</v>
      </c>
      <c r="D87" s="21" t="s">
        <v>562</v>
      </c>
      <c r="E87" s="2" t="s">
        <v>742</v>
      </c>
      <c r="F87" s="241"/>
      <c r="G87" s="186" t="s">
        <v>441</v>
      </c>
      <c r="H87" s="217" t="e">
        <f t="shared" si="5"/>
        <v>#N/A</v>
      </c>
      <c r="I87" s="207" t="s">
        <v>514</v>
      </c>
      <c r="J87" s="2" t="str">
        <f t="shared" si="6"/>
        <v>6.2.1</v>
      </c>
      <c r="K87" s="216"/>
      <c r="L87" s="195" t="s">
        <v>562</v>
      </c>
      <c r="M87" s="230" t="e">
        <f t="shared" si="7"/>
        <v>#N/A</v>
      </c>
    </row>
    <row r="88" spans="1:13" s="2" customFormat="1" x14ac:dyDescent="0.35">
      <c r="A88" s="229" t="s">
        <v>398</v>
      </c>
      <c r="B88" s="280" t="e">
        <f t="shared" si="4"/>
        <v>#N/A</v>
      </c>
      <c r="C88" s="256" t="s">
        <v>754</v>
      </c>
      <c r="D88" s="20" t="s">
        <v>563</v>
      </c>
      <c r="E88" s="2" t="s">
        <v>742</v>
      </c>
      <c r="F88" s="241"/>
      <c r="G88" s="186" t="s">
        <v>442</v>
      </c>
      <c r="H88" s="217" t="e">
        <f t="shared" si="5"/>
        <v>#N/A</v>
      </c>
      <c r="I88" s="207" t="s">
        <v>515</v>
      </c>
      <c r="J88" s="2" t="str">
        <f t="shared" si="6"/>
        <v>6.2.2</v>
      </c>
      <c r="K88" s="216"/>
      <c r="L88" s="186" t="s">
        <v>563</v>
      </c>
      <c r="M88" s="230" t="e">
        <f t="shared" si="7"/>
        <v>#N/A</v>
      </c>
    </row>
    <row r="89" spans="1:13" s="2" customFormat="1" x14ac:dyDescent="0.35">
      <c r="A89" s="229" t="s">
        <v>399</v>
      </c>
      <c r="B89" s="280" t="e">
        <f t="shared" si="4"/>
        <v>#N/A</v>
      </c>
      <c r="C89" s="256" t="s">
        <v>754</v>
      </c>
      <c r="D89" s="21" t="s">
        <v>564</v>
      </c>
      <c r="E89" s="2" t="s">
        <v>742</v>
      </c>
      <c r="F89" s="241"/>
      <c r="G89" s="186" t="s">
        <v>443</v>
      </c>
      <c r="H89" s="217" t="e">
        <f t="shared" si="5"/>
        <v>#N/A</v>
      </c>
      <c r="I89" s="207" t="s">
        <v>515</v>
      </c>
      <c r="J89" s="2" t="str">
        <f t="shared" si="6"/>
        <v>6.2.2</v>
      </c>
      <c r="K89" s="216"/>
      <c r="L89" s="195" t="s">
        <v>564</v>
      </c>
      <c r="M89" s="230" t="e">
        <f t="shared" si="7"/>
        <v>#N/A</v>
      </c>
    </row>
    <row r="90" spans="1:13" s="2" customFormat="1" x14ac:dyDescent="0.35">
      <c r="A90" s="229" t="s">
        <v>400</v>
      </c>
      <c r="B90" s="280" t="e">
        <f t="shared" si="4"/>
        <v>#N/A</v>
      </c>
      <c r="C90" s="256" t="s">
        <v>754</v>
      </c>
      <c r="D90" s="23" t="s">
        <v>565</v>
      </c>
      <c r="E90" s="2" t="s">
        <v>742</v>
      </c>
      <c r="F90" s="241"/>
      <c r="G90" s="186" t="s">
        <v>444</v>
      </c>
      <c r="H90" s="217" t="e">
        <f t="shared" si="5"/>
        <v>#N/A</v>
      </c>
      <c r="I90" s="207" t="s">
        <v>515</v>
      </c>
      <c r="J90" s="2" t="str">
        <f t="shared" si="6"/>
        <v>6.2.2</v>
      </c>
      <c r="K90" s="216"/>
      <c r="L90" s="193" t="s">
        <v>565</v>
      </c>
      <c r="M90" s="230" t="e">
        <f t="shared" si="7"/>
        <v>#N/A</v>
      </c>
    </row>
    <row r="91" spans="1:13" s="2" customFormat="1" ht="15" thickBot="1" x14ac:dyDescent="0.4">
      <c r="A91" s="229" t="s">
        <v>401</v>
      </c>
      <c r="B91" s="280" t="e">
        <f t="shared" si="4"/>
        <v>#N/A</v>
      </c>
      <c r="C91" s="249" t="s">
        <v>754</v>
      </c>
      <c r="D91" s="168" t="s">
        <v>566</v>
      </c>
      <c r="E91" s="258" t="s">
        <v>742</v>
      </c>
      <c r="F91" s="234"/>
      <c r="G91" s="195" t="s">
        <v>445</v>
      </c>
      <c r="H91" s="217" t="e">
        <f t="shared" si="5"/>
        <v>#N/A</v>
      </c>
      <c r="I91" s="207" t="s">
        <v>515</v>
      </c>
      <c r="J91" s="2" t="str">
        <f t="shared" si="6"/>
        <v>6.2.2</v>
      </c>
      <c r="K91" s="216"/>
      <c r="L91" s="192" t="s">
        <v>566</v>
      </c>
      <c r="M91" s="230" t="e">
        <f t="shared" si="7"/>
        <v>#N/A</v>
      </c>
    </row>
    <row r="92" spans="1:13" s="2" customFormat="1" ht="15" thickBot="1" x14ac:dyDescent="0.4">
      <c r="A92" s="229" t="s">
        <v>402</v>
      </c>
      <c r="B92" s="280" t="e">
        <f t="shared" si="4"/>
        <v>#N/A</v>
      </c>
      <c r="C92" s="260" t="s">
        <v>753</v>
      </c>
      <c r="D92" s="22" t="s">
        <v>568</v>
      </c>
      <c r="E92" s="259" t="s">
        <v>742</v>
      </c>
      <c r="F92" s="232"/>
      <c r="G92" s="195" t="s">
        <v>446</v>
      </c>
      <c r="H92" s="217" t="e">
        <f t="shared" si="5"/>
        <v>#N/A</v>
      </c>
      <c r="I92" s="207" t="s">
        <v>515</v>
      </c>
      <c r="J92" s="2" t="str">
        <f t="shared" si="6"/>
        <v>6.2.2</v>
      </c>
      <c r="K92" s="216"/>
      <c r="L92" s="194" t="s">
        <v>568</v>
      </c>
      <c r="M92" s="230" t="e">
        <f t="shared" si="7"/>
        <v>#N/A</v>
      </c>
    </row>
    <row r="93" spans="1:13" s="2" customFormat="1" x14ac:dyDescent="0.35">
      <c r="A93" s="229" t="s">
        <v>403</v>
      </c>
      <c r="B93" s="280" t="e">
        <f t="shared" si="4"/>
        <v>#N/A</v>
      </c>
      <c r="C93" s="224" t="s">
        <v>752</v>
      </c>
      <c r="D93" s="170" t="s">
        <v>568</v>
      </c>
      <c r="E93" s="259" t="s">
        <v>742</v>
      </c>
      <c r="F93" s="232"/>
      <c r="G93" s="193" t="s">
        <v>447</v>
      </c>
      <c r="H93" s="217" t="e">
        <f t="shared" si="5"/>
        <v>#N/A</v>
      </c>
      <c r="I93" s="207" t="s">
        <v>515</v>
      </c>
      <c r="J93" s="2" t="str">
        <f t="shared" si="6"/>
        <v>6.2.2</v>
      </c>
      <c r="K93" s="216"/>
      <c r="L93" s="196" t="s">
        <v>568</v>
      </c>
      <c r="M93" s="230" t="e">
        <f t="shared" si="7"/>
        <v>#N/A</v>
      </c>
    </row>
    <row r="94" spans="1:13" s="2" customFormat="1" x14ac:dyDescent="0.35">
      <c r="A94" s="229" t="s">
        <v>404</v>
      </c>
      <c r="B94" s="280" t="e">
        <f t="shared" si="4"/>
        <v>#N/A</v>
      </c>
      <c r="C94" s="218" t="s">
        <v>752</v>
      </c>
      <c r="D94" s="20" t="s">
        <v>569</v>
      </c>
      <c r="E94" s="2" t="s">
        <v>742</v>
      </c>
      <c r="F94" s="241"/>
      <c r="G94" s="193" t="s">
        <v>448</v>
      </c>
      <c r="H94" s="217" t="e">
        <f t="shared" si="5"/>
        <v>#N/A</v>
      </c>
      <c r="I94" s="207" t="s">
        <v>516</v>
      </c>
      <c r="J94" s="2" t="str">
        <f t="shared" si="6"/>
        <v>6.2.3</v>
      </c>
      <c r="K94" s="216"/>
      <c r="L94" s="186" t="s">
        <v>569</v>
      </c>
      <c r="M94" s="230" t="e">
        <f t="shared" si="7"/>
        <v>#N/A</v>
      </c>
    </row>
    <row r="95" spans="1:13" s="2" customFormat="1" x14ac:dyDescent="0.35">
      <c r="A95" s="229" t="s">
        <v>405</v>
      </c>
      <c r="B95" s="280" t="e">
        <f t="shared" si="4"/>
        <v>#N/A</v>
      </c>
      <c r="C95" s="218" t="s">
        <v>752</v>
      </c>
      <c r="D95" s="20" t="s">
        <v>570</v>
      </c>
      <c r="E95" s="2" t="s">
        <v>742</v>
      </c>
      <c r="F95" s="241"/>
      <c r="G95" s="186" t="s">
        <v>449</v>
      </c>
      <c r="H95" s="217" t="e">
        <f t="shared" si="5"/>
        <v>#N/A</v>
      </c>
      <c r="I95" s="207" t="s">
        <v>516</v>
      </c>
      <c r="J95" s="2" t="str">
        <f t="shared" si="6"/>
        <v>6.2.3</v>
      </c>
      <c r="K95" s="216"/>
      <c r="L95" s="186" t="s">
        <v>570</v>
      </c>
      <c r="M95" s="230" t="e">
        <f t="shared" si="7"/>
        <v>#N/A</v>
      </c>
    </row>
    <row r="96" spans="1:13" s="2" customFormat="1" x14ac:dyDescent="0.35">
      <c r="A96" s="229" t="s">
        <v>406</v>
      </c>
      <c r="B96" s="280" t="e">
        <f t="shared" si="4"/>
        <v>#N/A</v>
      </c>
      <c r="C96" s="218" t="s">
        <v>752</v>
      </c>
      <c r="D96" s="21" t="s">
        <v>571</v>
      </c>
      <c r="E96" s="2" t="s">
        <v>742</v>
      </c>
      <c r="F96" s="241"/>
      <c r="G96" s="186" t="s">
        <v>450</v>
      </c>
      <c r="H96" s="217" t="e">
        <f t="shared" si="5"/>
        <v>#N/A</v>
      </c>
      <c r="I96" s="207" t="s">
        <v>516</v>
      </c>
      <c r="J96" s="2" t="str">
        <f t="shared" si="6"/>
        <v>6.2.3</v>
      </c>
      <c r="K96" s="216"/>
      <c r="L96" s="195" t="s">
        <v>571</v>
      </c>
      <c r="M96" s="230" t="e">
        <f t="shared" si="7"/>
        <v>#N/A</v>
      </c>
    </row>
    <row r="97" spans="1:13" s="2" customFormat="1" x14ac:dyDescent="0.35">
      <c r="A97" s="229" t="s">
        <v>407</v>
      </c>
      <c r="B97" s="280" t="e">
        <f t="shared" si="4"/>
        <v>#N/A</v>
      </c>
      <c r="C97" s="218" t="s">
        <v>752</v>
      </c>
      <c r="D97" s="21" t="s">
        <v>572</v>
      </c>
      <c r="E97" s="2" t="s">
        <v>742</v>
      </c>
      <c r="F97" s="241"/>
      <c r="G97" s="193" t="s">
        <v>451</v>
      </c>
      <c r="H97" s="217" t="e">
        <f t="shared" si="5"/>
        <v>#N/A</v>
      </c>
      <c r="I97" s="207" t="s">
        <v>516</v>
      </c>
      <c r="J97" s="2" t="str">
        <f t="shared" si="6"/>
        <v>6.2.3</v>
      </c>
      <c r="K97" s="216"/>
      <c r="L97" s="195" t="s">
        <v>572</v>
      </c>
      <c r="M97" s="230" t="e">
        <f t="shared" si="7"/>
        <v>#N/A</v>
      </c>
    </row>
    <row r="98" spans="1:13" s="2" customFormat="1" ht="15" thickBot="1" x14ac:dyDescent="0.4">
      <c r="A98" s="229" t="s">
        <v>408</v>
      </c>
      <c r="B98" s="280" t="e">
        <f t="shared" si="4"/>
        <v>#N/A</v>
      </c>
      <c r="C98" s="221" t="s">
        <v>752</v>
      </c>
      <c r="D98" s="169" t="s">
        <v>573</v>
      </c>
      <c r="E98" s="258" t="s">
        <v>742</v>
      </c>
      <c r="F98" s="234"/>
      <c r="G98" s="193" t="s">
        <v>452</v>
      </c>
      <c r="H98" s="217" t="e">
        <f t="shared" si="5"/>
        <v>#N/A</v>
      </c>
      <c r="I98" s="207" t="s">
        <v>516</v>
      </c>
      <c r="J98" s="2" t="str">
        <f t="shared" si="6"/>
        <v>6.2.3</v>
      </c>
      <c r="K98" s="216"/>
      <c r="L98" s="197" t="s">
        <v>573</v>
      </c>
      <c r="M98" s="230" t="e">
        <f t="shared" si="7"/>
        <v>#N/A</v>
      </c>
    </row>
    <row r="99" spans="1:13" s="2" customFormat="1" x14ac:dyDescent="0.35">
      <c r="A99" s="229" t="s">
        <v>409</v>
      </c>
      <c r="B99" s="280" t="e">
        <f t="shared" si="4"/>
        <v>#N/A</v>
      </c>
      <c r="C99" s="224" t="s">
        <v>751</v>
      </c>
      <c r="D99" s="259" t="s">
        <v>574</v>
      </c>
      <c r="E99" s="259" t="s">
        <v>742</v>
      </c>
      <c r="F99" s="232"/>
      <c r="G99" s="193" t="s">
        <v>453</v>
      </c>
      <c r="H99" s="217" t="e">
        <f t="shared" si="5"/>
        <v>#N/A</v>
      </c>
      <c r="I99" s="207" t="s">
        <v>516</v>
      </c>
      <c r="J99" s="2" t="str">
        <f t="shared" si="6"/>
        <v>6.2.3</v>
      </c>
      <c r="K99" s="216"/>
      <c r="L99" s="260" t="s">
        <v>574</v>
      </c>
      <c r="M99" s="230" t="e">
        <f t="shared" si="7"/>
        <v>#N/A</v>
      </c>
    </row>
    <row r="100" spans="1:13" s="2" customFormat="1" ht="15" thickBot="1" x14ac:dyDescent="0.4">
      <c r="A100" s="229" t="s">
        <v>410</v>
      </c>
      <c r="B100" s="280" t="e">
        <f t="shared" si="4"/>
        <v>#N/A</v>
      </c>
      <c r="C100" s="221" t="s">
        <v>751</v>
      </c>
      <c r="D100" s="258" t="s">
        <v>575</v>
      </c>
      <c r="E100" s="258" t="s">
        <v>742</v>
      </c>
      <c r="F100" s="234"/>
      <c r="G100" s="193" t="s">
        <v>454</v>
      </c>
      <c r="H100" s="217" t="e">
        <f t="shared" si="5"/>
        <v>#N/A</v>
      </c>
      <c r="I100" s="207" t="s">
        <v>517</v>
      </c>
      <c r="J100" s="2" t="str">
        <f t="shared" si="6"/>
        <v>6.2.4</v>
      </c>
      <c r="K100" s="216"/>
      <c r="L100" s="261" t="s">
        <v>575</v>
      </c>
      <c r="M100" s="230" t="e">
        <f t="shared" si="7"/>
        <v>#N/A</v>
      </c>
    </row>
    <row r="101" spans="1:13" s="2" customFormat="1" x14ac:dyDescent="0.35">
      <c r="A101" s="229" t="s">
        <v>411</v>
      </c>
      <c r="B101" s="15" t="e">
        <f t="shared" si="4"/>
        <v>#N/A</v>
      </c>
      <c r="C101" s="241"/>
      <c r="F101" s="241"/>
      <c r="G101" s="193" t="s">
        <v>455</v>
      </c>
      <c r="H101" s="217" t="e">
        <f t="shared" si="5"/>
        <v>#N/A</v>
      </c>
      <c r="I101" s="207" t="s">
        <v>517</v>
      </c>
      <c r="J101" s="2" t="str">
        <f t="shared" si="6"/>
        <v>6.2.4</v>
      </c>
      <c r="K101" s="216"/>
      <c r="L101" s="186" t="s">
        <v>371</v>
      </c>
      <c r="M101" s="2" t="str">
        <f t="shared" si="7"/>
        <v>4.1.1</v>
      </c>
    </row>
    <row r="102" spans="1:13" s="2" customFormat="1" x14ac:dyDescent="0.35">
      <c r="A102" s="229" t="s">
        <v>412</v>
      </c>
      <c r="B102" s="15" t="e">
        <f t="shared" si="4"/>
        <v>#N/A</v>
      </c>
      <c r="C102" s="241"/>
      <c r="F102" s="241"/>
      <c r="G102" s="193" t="s">
        <v>456</v>
      </c>
      <c r="H102" s="217" t="e">
        <f t="shared" si="5"/>
        <v>#N/A</v>
      </c>
      <c r="I102" s="207" t="s">
        <v>517</v>
      </c>
      <c r="J102" s="2" t="str">
        <f t="shared" si="6"/>
        <v>6.2.4</v>
      </c>
      <c r="K102" s="216"/>
      <c r="L102" s="186" t="s">
        <v>372</v>
      </c>
      <c r="M102" s="2" t="str">
        <f t="shared" si="7"/>
        <v>4.1.2</v>
      </c>
    </row>
    <row r="103" spans="1:13" s="2" customFormat="1" x14ac:dyDescent="0.35">
      <c r="A103" s="229" t="s">
        <v>413</v>
      </c>
      <c r="B103" s="15" t="e">
        <f t="shared" si="4"/>
        <v>#N/A</v>
      </c>
      <c r="C103" s="241"/>
      <c r="F103" s="241"/>
      <c r="G103" s="193" t="s">
        <v>457</v>
      </c>
      <c r="H103" s="217" t="e">
        <f t="shared" si="5"/>
        <v>#N/A</v>
      </c>
      <c r="I103" s="207" t="s">
        <v>517</v>
      </c>
      <c r="J103" s="2" t="str">
        <f t="shared" si="6"/>
        <v>6.2.4</v>
      </c>
      <c r="K103" s="216"/>
      <c r="L103" s="186" t="s">
        <v>373</v>
      </c>
      <c r="M103" s="2" t="str">
        <f t="shared" si="7"/>
        <v>4.1.3</v>
      </c>
    </row>
    <row r="104" spans="1:13" s="2" customFormat="1" x14ac:dyDescent="0.35">
      <c r="A104" s="229" t="s">
        <v>414</v>
      </c>
      <c r="B104" s="15" t="e">
        <f t="shared" si="4"/>
        <v>#N/A</v>
      </c>
      <c r="C104" s="241"/>
      <c r="F104" s="241"/>
      <c r="G104" s="186" t="s">
        <v>458</v>
      </c>
      <c r="H104" s="217" t="e">
        <f t="shared" si="5"/>
        <v>#N/A</v>
      </c>
      <c r="I104" s="207" t="s">
        <v>517</v>
      </c>
      <c r="J104" s="2" t="str">
        <f t="shared" si="6"/>
        <v>6.2.4</v>
      </c>
      <c r="K104" s="216"/>
      <c r="L104" s="186" t="s">
        <v>374</v>
      </c>
      <c r="M104" s="2" t="str">
        <f t="shared" si="7"/>
        <v>4.1.4</v>
      </c>
    </row>
    <row r="105" spans="1:13" s="2" customFormat="1" x14ac:dyDescent="0.35">
      <c r="A105" s="233" t="s">
        <v>415</v>
      </c>
      <c r="B105" s="15" t="e">
        <f t="shared" si="4"/>
        <v>#N/A</v>
      </c>
      <c r="C105" s="241"/>
      <c r="F105" s="241"/>
      <c r="G105" s="193" t="s">
        <v>459</v>
      </c>
      <c r="H105" s="217" t="e">
        <f t="shared" si="5"/>
        <v>#N/A</v>
      </c>
      <c r="I105" s="207" t="s">
        <v>517</v>
      </c>
      <c r="J105" s="2" t="str">
        <f t="shared" si="6"/>
        <v>6.2.4</v>
      </c>
      <c r="K105" s="216"/>
      <c r="L105" s="186" t="s">
        <v>375</v>
      </c>
      <c r="M105" s="2" t="str">
        <f t="shared" si="7"/>
        <v>4.1.5</v>
      </c>
    </row>
    <row r="106" spans="1:13" s="2" customFormat="1" x14ac:dyDescent="0.35">
      <c r="A106" s="233" t="s">
        <v>416</v>
      </c>
      <c r="B106" s="15" t="e">
        <f t="shared" si="4"/>
        <v>#N/A</v>
      </c>
      <c r="C106" s="241"/>
      <c r="F106" s="241"/>
      <c r="G106" s="193" t="s">
        <v>460</v>
      </c>
      <c r="H106" s="217" t="e">
        <f t="shared" si="5"/>
        <v>#N/A</v>
      </c>
      <c r="I106" s="207" t="s">
        <v>518</v>
      </c>
      <c r="J106" s="2" t="str">
        <f t="shared" si="6"/>
        <v>6.2.5</v>
      </c>
      <c r="K106" s="216"/>
      <c r="L106" s="186" t="s">
        <v>376</v>
      </c>
      <c r="M106" s="2" t="str">
        <f t="shared" si="7"/>
        <v>4.1.6</v>
      </c>
    </row>
    <row r="107" spans="1:13" s="2" customFormat="1" x14ac:dyDescent="0.35">
      <c r="A107" s="233" t="s">
        <v>417</v>
      </c>
      <c r="B107" s="15" t="e">
        <f t="shared" si="4"/>
        <v>#N/A</v>
      </c>
      <c r="C107" s="241"/>
      <c r="F107" s="241"/>
      <c r="G107" s="193" t="s">
        <v>461</v>
      </c>
      <c r="H107" s="217" t="e">
        <f t="shared" si="5"/>
        <v>#N/A</v>
      </c>
      <c r="I107" s="207" t="s">
        <v>518</v>
      </c>
      <c r="J107" s="2" t="str">
        <f t="shared" si="6"/>
        <v>6.2.5</v>
      </c>
      <c r="K107" s="216"/>
      <c r="L107" s="186" t="s">
        <v>377</v>
      </c>
      <c r="M107" s="2" t="str">
        <f t="shared" si="7"/>
        <v>4.1.7</v>
      </c>
    </row>
    <row r="108" spans="1:13" s="2" customFormat="1" x14ac:dyDescent="0.35">
      <c r="A108" s="274" t="s">
        <v>418</v>
      </c>
      <c r="B108" s="15" t="e">
        <f t="shared" si="4"/>
        <v>#N/A</v>
      </c>
      <c r="C108" s="241"/>
      <c r="F108" s="241"/>
      <c r="G108" s="193" t="s">
        <v>462</v>
      </c>
      <c r="H108" s="217" t="e">
        <f t="shared" si="5"/>
        <v>#N/A</v>
      </c>
      <c r="I108" s="207" t="s">
        <v>518</v>
      </c>
      <c r="J108" s="2" t="str">
        <f t="shared" si="6"/>
        <v>6.2.5</v>
      </c>
      <c r="K108" s="216"/>
      <c r="L108" s="186" t="s">
        <v>378</v>
      </c>
      <c r="M108" s="2" t="str">
        <f t="shared" si="7"/>
        <v>4.1.8</v>
      </c>
    </row>
    <row r="109" spans="1:13" s="2" customFormat="1" x14ac:dyDescent="0.35">
      <c r="A109" s="274" t="s">
        <v>529</v>
      </c>
      <c r="B109" s="15" t="str">
        <f t="shared" si="4"/>
        <v>7.1.2</v>
      </c>
      <c r="C109" s="241"/>
      <c r="F109" s="241"/>
      <c r="G109" s="193" t="s">
        <v>463</v>
      </c>
      <c r="H109" s="217" t="e">
        <f t="shared" si="5"/>
        <v>#N/A</v>
      </c>
      <c r="I109" s="207" t="s">
        <v>518</v>
      </c>
      <c r="J109" s="2" t="str">
        <f t="shared" si="6"/>
        <v>6.2.5</v>
      </c>
      <c r="K109" s="216"/>
      <c r="L109" s="186" t="s">
        <v>379</v>
      </c>
      <c r="M109" s="2" t="str">
        <f t="shared" si="7"/>
        <v>4.1.9</v>
      </c>
    </row>
    <row r="110" spans="1:13" s="2" customFormat="1" x14ac:dyDescent="0.35">
      <c r="A110" s="274" t="s">
        <v>530</v>
      </c>
      <c r="B110" s="15" t="str">
        <f t="shared" si="4"/>
        <v>7.1.3</v>
      </c>
      <c r="C110" s="241"/>
      <c r="F110" s="241"/>
      <c r="G110" s="186" t="s">
        <v>464</v>
      </c>
      <c r="H110" s="217" t="e">
        <f t="shared" si="5"/>
        <v>#N/A</v>
      </c>
      <c r="I110" s="207" t="s">
        <v>518</v>
      </c>
      <c r="J110" s="2" t="str">
        <f t="shared" si="6"/>
        <v>6.2.5</v>
      </c>
      <c r="K110" s="216"/>
      <c r="L110" s="186" t="s">
        <v>380</v>
      </c>
      <c r="M110" s="2" t="str">
        <f t="shared" si="7"/>
        <v>4.1.10</v>
      </c>
    </row>
    <row r="111" spans="1:13" s="2" customFormat="1" x14ac:dyDescent="0.35">
      <c r="A111" s="274" t="s">
        <v>531</v>
      </c>
      <c r="B111" s="15" t="str">
        <f t="shared" si="4"/>
        <v>7.1.4</v>
      </c>
      <c r="C111" s="241"/>
      <c r="F111" s="241"/>
      <c r="G111" s="195" t="s">
        <v>465</v>
      </c>
      <c r="H111" s="217" t="e">
        <f t="shared" si="5"/>
        <v>#N/A</v>
      </c>
      <c r="I111" s="207" t="s">
        <v>518</v>
      </c>
      <c r="J111" s="2" t="str">
        <f t="shared" si="6"/>
        <v>6.2.5</v>
      </c>
      <c r="K111" s="216"/>
      <c r="L111" s="186" t="s">
        <v>381</v>
      </c>
      <c r="M111" s="2" t="str">
        <f t="shared" si="7"/>
        <v>4.2.1</v>
      </c>
    </row>
    <row r="112" spans="1:13" s="2" customFormat="1" x14ac:dyDescent="0.35">
      <c r="A112" s="274" t="s">
        <v>532</v>
      </c>
      <c r="B112" s="15" t="str">
        <f t="shared" si="4"/>
        <v>7.1.5</v>
      </c>
      <c r="C112" s="241"/>
      <c r="F112" s="241"/>
      <c r="G112" s="195" t="s">
        <v>466</v>
      </c>
      <c r="H112" s="217" t="e">
        <f t="shared" si="5"/>
        <v>#N/A</v>
      </c>
      <c r="I112" s="207" t="s">
        <v>519</v>
      </c>
      <c r="J112" s="2" t="str">
        <f t="shared" si="6"/>
        <v>6.2.6</v>
      </c>
      <c r="K112" s="216"/>
      <c r="L112" s="195" t="s">
        <v>382</v>
      </c>
      <c r="M112" s="2" t="str">
        <f t="shared" si="7"/>
        <v>4.4.1</v>
      </c>
    </row>
    <row r="113" spans="1:13" s="2" customFormat="1" x14ac:dyDescent="0.35">
      <c r="A113" s="274" t="s">
        <v>533</v>
      </c>
      <c r="B113" s="15" t="str">
        <f t="shared" si="4"/>
        <v>7.1.6</v>
      </c>
      <c r="C113" s="241"/>
      <c r="F113" s="241"/>
      <c r="G113" s="194" t="s">
        <v>467</v>
      </c>
      <c r="H113" s="217" t="e">
        <f t="shared" si="5"/>
        <v>#N/A</v>
      </c>
      <c r="I113" s="207" t="s">
        <v>519</v>
      </c>
      <c r="J113" s="2" t="str">
        <f t="shared" si="6"/>
        <v>6.2.6</v>
      </c>
      <c r="K113" s="216"/>
      <c r="L113" s="194" t="s">
        <v>383</v>
      </c>
      <c r="M113" s="2" t="str">
        <f t="shared" si="7"/>
        <v>4.4.2</v>
      </c>
    </row>
    <row r="114" spans="1:13" s="2" customFormat="1" x14ac:dyDescent="0.35">
      <c r="A114" s="274" t="s">
        <v>534</v>
      </c>
      <c r="B114" s="15" t="str">
        <f t="shared" si="4"/>
        <v>7.1.7</v>
      </c>
      <c r="C114" s="241"/>
      <c r="F114" s="241"/>
      <c r="G114" s="193" t="s">
        <v>468</v>
      </c>
      <c r="H114" s="217" t="e">
        <f t="shared" si="5"/>
        <v>#N/A</v>
      </c>
      <c r="I114" s="207" t="s">
        <v>519</v>
      </c>
      <c r="J114" s="2" t="str">
        <f t="shared" si="6"/>
        <v>6.2.6</v>
      </c>
      <c r="K114" s="216"/>
      <c r="L114" s="194" t="s">
        <v>384</v>
      </c>
      <c r="M114" s="2" t="str">
        <f t="shared" si="7"/>
        <v>4.4.4</v>
      </c>
    </row>
    <row r="115" spans="1:13" s="2" customFormat="1" x14ac:dyDescent="0.35">
      <c r="A115" s="274" t="s">
        <v>535</v>
      </c>
      <c r="B115" s="15" t="str">
        <f t="shared" si="4"/>
        <v>7.1.8</v>
      </c>
      <c r="C115" s="241"/>
      <c r="F115" s="241"/>
      <c r="G115" s="186" t="s">
        <v>469</v>
      </c>
      <c r="H115" s="217" t="e">
        <f t="shared" si="5"/>
        <v>#N/A</v>
      </c>
      <c r="I115" s="207" t="s">
        <v>519</v>
      </c>
      <c r="J115" s="2" t="str">
        <f t="shared" si="6"/>
        <v>6.2.6</v>
      </c>
      <c r="K115" s="216"/>
      <c r="L115" s="194" t="s">
        <v>385</v>
      </c>
      <c r="M115" s="2" t="str">
        <f t="shared" si="7"/>
        <v>4.4.8</v>
      </c>
    </row>
    <row r="116" spans="1:13" s="2" customFormat="1" x14ac:dyDescent="0.35">
      <c r="A116" s="274" t="s">
        <v>536</v>
      </c>
      <c r="B116" s="15" t="str">
        <f t="shared" si="4"/>
        <v>7.1.9</v>
      </c>
      <c r="C116" s="241"/>
      <c r="F116" s="241"/>
      <c r="G116" s="186" t="s">
        <v>470</v>
      </c>
      <c r="H116" s="217" t="e">
        <f t="shared" si="5"/>
        <v>#N/A</v>
      </c>
      <c r="I116" s="207" t="s">
        <v>519</v>
      </c>
      <c r="J116" s="2" t="str">
        <f t="shared" si="6"/>
        <v>6.2.6</v>
      </c>
      <c r="K116" s="216"/>
      <c r="L116" s="195" t="s">
        <v>386</v>
      </c>
      <c r="M116" s="2" t="str">
        <f t="shared" si="7"/>
        <v>5.1.1</v>
      </c>
    </row>
    <row r="117" spans="1:13" s="2" customFormat="1" x14ac:dyDescent="0.35">
      <c r="A117" s="274" t="s">
        <v>419</v>
      </c>
      <c r="B117" s="15" t="e">
        <f t="shared" si="4"/>
        <v>#N/A</v>
      </c>
      <c r="C117" s="241"/>
      <c r="F117" s="241"/>
      <c r="G117" s="193" t="s">
        <v>471</v>
      </c>
      <c r="H117" s="217" t="e">
        <f t="shared" si="5"/>
        <v>#N/A</v>
      </c>
      <c r="I117" s="207" t="s">
        <v>519</v>
      </c>
      <c r="J117" s="2" t="str">
        <f t="shared" si="6"/>
        <v>6.2.6</v>
      </c>
      <c r="K117" s="216"/>
      <c r="L117" s="195" t="s">
        <v>387</v>
      </c>
      <c r="M117" s="2" t="str">
        <f t="shared" si="7"/>
        <v>5.2.1</v>
      </c>
    </row>
    <row r="118" spans="1:13" s="2" customFormat="1" x14ac:dyDescent="0.35">
      <c r="A118" s="274" t="s">
        <v>420</v>
      </c>
      <c r="B118" s="15" t="e">
        <f t="shared" si="4"/>
        <v>#N/A</v>
      </c>
      <c r="C118" s="241"/>
      <c r="F118" s="241"/>
      <c r="G118" s="193" t="s">
        <v>472</v>
      </c>
      <c r="H118" s="217" t="e">
        <f t="shared" si="5"/>
        <v>#N/A</v>
      </c>
      <c r="I118" s="207" t="s">
        <v>520</v>
      </c>
      <c r="J118" s="2" t="str">
        <f t="shared" si="6"/>
        <v>6.2.7</v>
      </c>
      <c r="K118" s="216"/>
      <c r="L118" s="193" t="s">
        <v>388</v>
      </c>
      <c r="M118" s="2" t="str">
        <f t="shared" si="7"/>
        <v>5.3.1</v>
      </c>
    </row>
    <row r="119" spans="1:13" s="2" customFormat="1" x14ac:dyDescent="0.35">
      <c r="A119" s="274" t="s">
        <v>421</v>
      </c>
      <c r="B119" s="15" t="e">
        <f t="shared" si="4"/>
        <v>#N/A</v>
      </c>
      <c r="C119" s="241"/>
      <c r="F119" s="241"/>
      <c r="G119" s="195" t="s">
        <v>473</v>
      </c>
      <c r="H119" s="217" t="e">
        <f t="shared" si="5"/>
        <v>#N/A</v>
      </c>
      <c r="I119" s="207" t="s">
        <v>520</v>
      </c>
      <c r="J119" s="2" t="str">
        <f t="shared" si="6"/>
        <v>6.2.7</v>
      </c>
      <c r="K119" s="216"/>
      <c r="L119" s="195" t="s">
        <v>389</v>
      </c>
      <c r="M119" s="2" t="str">
        <f t="shared" si="7"/>
        <v>5.3.2</v>
      </c>
    </row>
    <row r="120" spans="1:13" s="2" customFormat="1" x14ac:dyDescent="0.35">
      <c r="A120" s="229" t="s">
        <v>537</v>
      </c>
      <c r="B120" s="15" t="str">
        <f t="shared" si="4"/>
        <v>7.3.1</v>
      </c>
      <c r="C120" s="241"/>
      <c r="F120" s="241"/>
      <c r="G120" s="194" t="s">
        <v>474</v>
      </c>
      <c r="H120" s="217" t="e">
        <f t="shared" si="5"/>
        <v>#N/A</v>
      </c>
      <c r="I120" s="207" t="s">
        <v>520</v>
      </c>
      <c r="J120" s="2" t="str">
        <f t="shared" si="6"/>
        <v>6.2.7</v>
      </c>
      <c r="K120" s="216"/>
      <c r="L120" s="198" t="s">
        <v>390</v>
      </c>
      <c r="M120" s="2" t="str">
        <f t="shared" si="7"/>
        <v>5.3.3</v>
      </c>
    </row>
    <row r="121" spans="1:13" s="2" customFormat="1" x14ac:dyDescent="0.35">
      <c r="A121" s="229" t="s">
        <v>422</v>
      </c>
      <c r="B121" s="15" t="e">
        <f t="shared" si="4"/>
        <v>#N/A</v>
      </c>
      <c r="C121" s="241"/>
      <c r="F121" s="241"/>
      <c r="G121" s="194" t="s">
        <v>475</v>
      </c>
      <c r="H121" s="217" t="e">
        <f t="shared" si="5"/>
        <v>#N/A</v>
      </c>
      <c r="I121" s="207" t="s">
        <v>520</v>
      </c>
      <c r="J121" s="2" t="str">
        <f t="shared" si="6"/>
        <v>6.2.7</v>
      </c>
      <c r="K121" s="216"/>
      <c r="L121" s="194" t="s">
        <v>391</v>
      </c>
      <c r="M121" s="2" t="str">
        <f t="shared" si="7"/>
        <v>5.3.4</v>
      </c>
    </row>
    <row r="122" spans="1:13" s="2" customFormat="1" x14ac:dyDescent="0.35">
      <c r="A122" s="229" t="s">
        <v>540</v>
      </c>
      <c r="B122" s="15" t="str">
        <f t="shared" si="4"/>
        <v>7.3.3</v>
      </c>
      <c r="C122" s="241"/>
      <c r="F122" s="241"/>
      <c r="G122" s="194" t="s">
        <v>476</v>
      </c>
      <c r="H122" s="217" t="e">
        <f t="shared" si="5"/>
        <v>#N/A</v>
      </c>
      <c r="I122" s="207" t="s">
        <v>520</v>
      </c>
      <c r="J122" s="2" t="str">
        <f t="shared" si="6"/>
        <v>6.2.7</v>
      </c>
      <c r="K122" s="216"/>
      <c r="L122" s="195" t="s">
        <v>392</v>
      </c>
      <c r="M122" s="2" t="str">
        <f t="shared" si="7"/>
        <v>6.3.1</v>
      </c>
    </row>
    <row r="123" spans="1:13" s="2" customFormat="1" x14ac:dyDescent="0.35">
      <c r="A123" s="233" t="s">
        <v>538</v>
      </c>
      <c r="B123" s="15" t="str">
        <f t="shared" si="4"/>
        <v>7.3.4</v>
      </c>
      <c r="C123" s="241"/>
      <c r="F123" s="241"/>
      <c r="G123" s="194" t="s">
        <v>477</v>
      </c>
      <c r="H123" s="217" t="e">
        <f t="shared" si="5"/>
        <v>#N/A</v>
      </c>
      <c r="I123" s="207" t="s">
        <v>520</v>
      </c>
      <c r="J123" s="2" t="str">
        <f t="shared" si="6"/>
        <v>6.2.7</v>
      </c>
      <c r="K123" s="216"/>
      <c r="L123" s="195" t="s">
        <v>393</v>
      </c>
      <c r="M123" s="2" t="str">
        <f t="shared" si="7"/>
        <v>6.4.1</v>
      </c>
    </row>
    <row r="124" spans="1:13" s="2" customFormat="1" x14ac:dyDescent="0.35">
      <c r="A124" s="229" t="s">
        <v>539</v>
      </c>
      <c r="B124" s="15" t="str">
        <f t="shared" si="4"/>
        <v>7.3.5</v>
      </c>
      <c r="C124" s="241"/>
      <c r="F124" s="241"/>
      <c r="G124" s="194" t="s">
        <v>478</v>
      </c>
      <c r="H124" s="217" t="e">
        <f t="shared" si="5"/>
        <v>#N/A</v>
      </c>
      <c r="I124" s="207" t="s">
        <v>521</v>
      </c>
      <c r="J124" s="2" t="str">
        <f t="shared" si="6"/>
        <v>6.2.8</v>
      </c>
      <c r="K124" s="216"/>
      <c r="L124" s="199" t="s">
        <v>394</v>
      </c>
      <c r="M124" s="2" t="str">
        <f t="shared" si="7"/>
        <v>6.4.2</v>
      </c>
    </row>
    <row r="125" spans="1:13" s="2" customFormat="1" x14ac:dyDescent="0.35">
      <c r="A125" s="229" t="s">
        <v>542</v>
      </c>
      <c r="B125" s="15" t="str">
        <f t="shared" si="4"/>
        <v>7.3.6</v>
      </c>
      <c r="C125" s="241"/>
      <c r="F125" s="241"/>
      <c r="G125" s="194" t="s">
        <v>479</v>
      </c>
      <c r="H125" s="217" t="e">
        <f t="shared" si="5"/>
        <v>#N/A</v>
      </c>
      <c r="I125" s="207" t="s">
        <v>521</v>
      </c>
      <c r="J125" s="2" t="str">
        <f t="shared" si="6"/>
        <v>6.2.8</v>
      </c>
      <c r="K125" s="216"/>
      <c r="L125" s="195" t="s">
        <v>395</v>
      </c>
      <c r="M125" s="2" t="str">
        <f t="shared" si="7"/>
        <v>6.4.3</v>
      </c>
    </row>
    <row r="126" spans="1:13" s="2" customFormat="1" x14ac:dyDescent="0.35">
      <c r="A126" s="229" t="s">
        <v>541</v>
      </c>
      <c r="B126" s="15" t="str">
        <f t="shared" si="4"/>
        <v>7.3.7</v>
      </c>
      <c r="C126" s="241"/>
      <c r="F126" s="241"/>
      <c r="G126" s="194" t="s">
        <v>480</v>
      </c>
      <c r="H126" s="217" t="e">
        <f t="shared" si="5"/>
        <v>#N/A</v>
      </c>
      <c r="I126" s="207" t="s">
        <v>521</v>
      </c>
      <c r="J126" s="2" t="str">
        <f t="shared" si="6"/>
        <v>6.2.8</v>
      </c>
      <c r="K126" s="216"/>
      <c r="L126" s="199" t="s">
        <v>396</v>
      </c>
      <c r="M126" s="2" t="str">
        <f t="shared" si="7"/>
        <v>6.4.4</v>
      </c>
    </row>
    <row r="127" spans="1:13" s="2" customFormat="1" x14ac:dyDescent="0.35">
      <c r="A127" s="15" t="s">
        <v>423</v>
      </c>
      <c r="B127" s="15" t="e">
        <f t="shared" si="4"/>
        <v>#N/A</v>
      </c>
      <c r="C127" s="241"/>
      <c r="F127" s="241"/>
      <c r="G127" s="194" t="s">
        <v>481</v>
      </c>
      <c r="H127" s="217" t="e">
        <f t="shared" si="5"/>
        <v>#N/A</v>
      </c>
      <c r="I127" s="207" t="s">
        <v>521</v>
      </c>
      <c r="J127" s="2" t="str">
        <f t="shared" si="6"/>
        <v>6.2.8</v>
      </c>
      <c r="K127" s="216"/>
      <c r="L127" s="193" t="s">
        <v>397</v>
      </c>
      <c r="M127" s="2" t="str">
        <f t="shared" si="7"/>
        <v>6.4.5</v>
      </c>
    </row>
    <row r="128" spans="1:13" s="2" customFormat="1" x14ac:dyDescent="0.35">
      <c r="A128" s="15" t="s">
        <v>424</v>
      </c>
      <c r="B128" s="15" t="e">
        <f t="shared" si="4"/>
        <v>#N/A</v>
      </c>
      <c r="C128" s="241"/>
      <c r="F128" s="241"/>
      <c r="G128" s="194" t="s">
        <v>482</v>
      </c>
      <c r="H128" s="217" t="e">
        <f t="shared" si="5"/>
        <v>#N/A</v>
      </c>
      <c r="I128" s="207" t="s">
        <v>521</v>
      </c>
      <c r="J128" s="2" t="str">
        <f t="shared" si="6"/>
        <v>6.2.8</v>
      </c>
      <c r="K128" s="216"/>
      <c r="L128" s="199" t="s">
        <v>398</v>
      </c>
      <c r="M128" s="2" t="str">
        <f t="shared" si="7"/>
        <v>6.4.6</v>
      </c>
    </row>
    <row r="129" spans="1:13" s="2" customFormat="1" x14ac:dyDescent="0.35">
      <c r="A129" s="15" t="s">
        <v>425</v>
      </c>
      <c r="B129" s="15" t="e">
        <f t="shared" si="4"/>
        <v>#N/A</v>
      </c>
      <c r="C129" s="241"/>
      <c r="F129" s="241"/>
      <c r="G129" s="193" t="s">
        <v>483</v>
      </c>
      <c r="H129" s="217" t="e">
        <f t="shared" si="5"/>
        <v>#N/A</v>
      </c>
      <c r="I129" s="207" t="s">
        <v>521</v>
      </c>
      <c r="J129" s="2" t="str">
        <f t="shared" si="6"/>
        <v>6.2.8</v>
      </c>
      <c r="K129" s="216"/>
      <c r="L129" s="195" t="s">
        <v>399</v>
      </c>
      <c r="M129" s="2" t="str">
        <f t="shared" si="7"/>
        <v>6.4.7</v>
      </c>
    </row>
    <row r="130" spans="1:13" s="2" customFormat="1" x14ac:dyDescent="0.35">
      <c r="A130" s="15" t="s">
        <v>426</v>
      </c>
      <c r="B130" s="15" t="e">
        <f t="shared" si="4"/>
        <v>#N/A</v>
      </c>
      <c r="C130" s="241"/>
      <c r="F130" s="241"/>
      <c r="G130" s="193" t="s">
        <v>484</v>
      </c>
      <c r="H130" s="217" t="e">
        <f t="shared" si="5"/>
        <v>#N/A</v>
      </c>
      <c r="I130" s="207" t="s">
        <v>522</v>
      </c>
      <c r="J130" s="2" t="str">
        <f t="shared" si="6"/>
        <v>6.2.9</v>
      </c>
      <c r="K130" s="216"/>
      <c r="L130" s="199" t="s">
        <v>400</v>
      </c>
      <c r="M130" s="2" t="str">
        <f t="shared" si="7"/>
        <v>6.4.8</v>
      </c>
    </row>
    <row r="131" spans="1:13" s="2" customFormat="1" x14ac:dyDescent="0.35">
      <c r="A131" s="15" t="s">
        <v>427</v>
      </c>
      <c r="B131" s="15" t="e">
        <f t="shared" si="4"/>
        <v>#N/A</v>
      </c>
      <c r="C131" s="241"/>
      <c r="F131" s="241"/>
      <c r="G131" s="193" t="s">
        <v>485</v>
      </c>
      <c r="H131" s="217" t="e">
        <f t="shared" si="5"/>
        <v>#N/A</v>
      </c>
      <c r="I131" s="207" t="s">
        <v>522</v>
      </c>
      <c r="J131" s="2" t="str">
        <f t="shared" si="6"/>
        <v>6.2.9</v>
      </c>
      <c r="K131" s="216"/>
      <c r="L131" s="195" t="s">
        <v>401</v>
      </c>
      <c r="M131" s="2" t="str">
        <f t="shared" si="7"/>
        <v>6.4.9</v>
      </c>
    </row>
    <row r="132" spans="1:13" s="2" customFormat="1" x14ac:dyDescent="0.35">
      <c r="A132" s="15" t="s">
        <v>428</v>
      </c>
      <c r="B132" s="15" t="e">
        <f t="shared" si="4"/>
        <v>#N/A</v>
      </c>
      <c r="C132" s="241"/>
      <c r="F132" s="241"/>
      <c r="G132" s="194" t="s">
        <v>486</v>
      </c>
      <c r="H132" s="217" t="e">
        <f t="shared" si="5"/>
        <v>#N/A</v>
      </c>
      <c r="I132" s="207" t="s">
        <v>522</v>
      </c>
      <c r="J132" s="2" t="str">
        <f t="shared" si="6"/>
        <v>6.2.9</v>
      </c>
      <c r="K132" s="216"/>
      <c r="L132" s="199" t="s">
        <v>402</v>
      </c>
      <c r="M132" s="2" t="str">
        <f t="shared" si="7"/>
        <v>6.4.10</v>
      </c>
    </row>
    <row r="133" spans="1:13" s="2" customFormat="1" x14ac:dyDescent="0.35">
      <c r="A133" s="229" t="s">
        <v>429</v>
      </c>
      <c r="B133" s="15" t="e">
        <f t="shared" si="4"/>
        <v>#N/A</v>
      </c>
      <c r="C133" s="241"/>
      <c r="F133" s="241"/>
      <c r="G133" s="194" t="s">
        <v>487</v>
      </c>
      <c r="H133" s="217" t="e">
        <f t="shared" si="5"/>
        <v>#N/A</v>
      </c>
      <c r="I133" s="207" t="s">
        <v>522</v>
      </c>
      <c r="J133" s="2" t="str">
        <f t="shared" si="6"/>
        <v>6.2.9</v>
      </c>
      <c r="K133" s="216"/>
      <c r="L133" s="195" t="s">
        <v>403</v>
      </c>
      <c r="M133" s="2" t="str">
        <f t="shared" si="7"/>
        <v>6.4.11</v>
      </c>
    </row>
    <row r="134" spans="1:13" s="2" customFormat="1" x14ac:dyDescent="0.35">
      <c r="A134" s="229" t="s">
        <v>430</v>
      </c>
      <c r="B134" s="15" t="e">
        <f t="shared" si="4"/>
        <v>#N/A</v>
      </c>
      <c r="C134" s="241"/>
      <c r="F134" s="241"/>
      <c r="G134" s="193" t="s">
        <v>488</v>
      </c>
      <c r="H134" s="217" t="e">
        <f t="shared" si="5"/>
        <v>#N/A</v>
      </c>
      <c r="I134" s="207" t="s">
        <v>522</v>
      </c>
      <c r="J134" s="2" t="str">
        <f t="shared" si="6"/>
        <v>6.2.9</v>
      </c>
      <c r="K134" s="216"/>
      <c r="L134" s="199" t="s">
        <v>404</v>
      </c>
      <c r="M134" s="2" t="str">
        <f t="shared" si="7"/>
        <v>6.4.12</v>
      </c>
    </row>
    <row r="135" spans="1:13" s="2" customFormat="1" x14ac:dyDescent="0.35">
      <c r="A135" s="229" t="s">
        <v>431</v>
      </c>
      <c r="B135" s="15" t="e">
        <f t="shared" si="4"/>
        <v>#N/A</v>
      </c>
      <c r="C135" s="241"/>
      <c r="F135" s="241"/>
      <c r="G135" s="193" t="s">
        <v>489</v>
      </c>
      <c r="H135" s="217" t="e">
        <f t="shared" si="5"/>
        <v>#N/A</v>
      </c>
      <c r="I135" s="207" t="s">
        <v>522</v>
      </c>
      <c r="J135" s="2" t="str">
        <f t="shared" si="6"/>
        <v>6.2.9</v>
      </c>
      <c r="K135" s="216"/>
      <c r="L135" s="195" t="s">
        <v>405</v>
      </c>
      <c r="M135" s="2" t="str">
        <f t="shared" si="7"/>
        <v>6.4.13</v>
      </c>
    </row>
    <row r="136" spans="1:13" s="2" customFormat="1" x14ac:dyDescent="0.35">
      <c r="A136" s="229" t="s">
        <v>432</v>
      </c>
      <c r="B136" s="15" t="e">
        <f t="shared" si="4"/>
        <v>#N/A</v>
      </c>
      <c r="C136" s="241"/>
      <c r="F136" s="241"/>
      <c r="G136" s="193" t="s">
        <v>490</v>
      </c>
      <c r="H136" s="217" t="e">
        <f t="shared" si="5"/>
        <v>#N/A</v>
      </c>
      <c r="I136" s="207" t="s">
        <v>523</v>
      </c>
      <c r="J136" s="2" t="str">
        <f t="shared" si="6"/>
        <v>6.2.10</v>
      </c>
      <c r="K136" s="216"/>
      <c r="L136" s="195" t="s">
        <v>406</v>
      </c>
      <c r="M136" s="2" t="str">
        <f t="shared" si="7"/>
        <v>6.4.14</v>
      </c>
    </row>
    <row r="137" spans="1:13" s="2" customFormat="1" ht="15" thickBot="1" x14ac:dyDescent="0.4">
      <c r="A137" s="229" t="s">
        <v>433</v>
      </c>
      <c r="B137" s="15" t="e">
        <f t="shared" si="4"/>
        <v>#N/A</v>
      </c>
      <c r="C137" s="241"/>
      <c r="F137" s="241"/>
      <c r="G137" s="192" t="s">
        <v>491</v>
      </c>
      <c r="H137" s="261" t="e">
        <f t="shared" si="5"/>
        <v>#N/A</v>
      </c>
      <c r="I137" s="207" t="s">
        <v>523</v>
      </c>
      <c r="J137" s="2" t="str">
        <f t="shared" si="6"/>
        <v>6.2.10</v>
      </c>
      <c r="K137" s="216"/>
      <c r="L137" s="199" t="s">
        <v>407</v>
      </c>
      <c r="M137" s="2" t="str">
        <f t="shared" si="7"/>
        <v>6.4.15</v>
      </c>
    </row>
    <row r="138" spans="1:13" s="2" customFormat="1" x14ac:dyDescent="0.35">
      <c r="A138" s="233" t="s">
        <v>434</v>
      </c>
      <c r="B138" s="15" t="e">
        <f t="shared" si="4"/>
        <v>#N/A</v>
      </c>
      <c r="C138" s="241"/>
      <c r="F138" s="241"/>
      <c r="I138" s="211" t="s">
        <v>523</v>
      </c>
      <c r="J138" s="2" t="str">
        <f t="shared" si="6"/>
        <v>6.2.10</v>
      </c>
      <c r="K138" s="216"/>
      <c r="L138" s="194" t="s">
        <v>408</v>
      </c>
      <c r="M138" s="2" t="str">
        <f t="shared" si="7"/>
        <v>6.5.1.1</v>
      </c>
    </row>
    <row r="139" spans="1:13" s="2" customFormat="1" x14ac:dyDescent="0.35">
      <c r="A139" s="233" t="s">
        <v>435</v>
      </c>
      <c r="B139" s="15" t="e">
        <f t="shared" si="4"/>
        <v>#N/A</v>
      </c>
      <c r="C139" s="241"/>
      <c r="F139" s="241"/>
      <c r="I139" s="211" t="s">
        <v>523</v>
      </c>
      <c r="J139" s="2" t="str">
        <f t="shared" si="6"/>
        <v>6.2.10</v>
      </c>
      <c r="K139" s="216"/>
      <c r="L139" s="195" t="s">
        <v>409</v>
      </c>
      <c r="M139" s="2" t="str">
        <f t="shared" si="7"/>
        <v>6.5.1.2</v>
      </c>
    </row>
    <row r="140" spans="1:13" s="2" customFormat="1" x14ac:dyDescent="0.35">
      <c r="A140" s="233" t="s">
        <v>436</v>
      </c>
      <c r="B140" s="15" t="e">
        <f t="shared" si="4"/>
        <v>#N/A</v>
      </c>
      <c r="C140" s="241"/>
      <c r="F140" s="241"/>
      <c r="I140" s="211" t="s">
        <v>523</v>
      </c>
      <c r="J140" s="2" t="str">
        <f t="shared" si="6"/>
        <v>6.2.10</v>
      </c>
      <c r="K140" s="216"/>
      <c r="L140" s="195" t="s">
        <v>410</v>
      </c>
      <c r="M140" s="2" t="str">
        <f t="shared" si="7"/>
        <v>6.5.1.3</v>
      </c>
    </row>
    <row r="141" spans="1:13" s="2" customFormat="1" x14ac:dyDescent="0.35">
      <c r="A141" s="233" t="s">
        <v>437</v>
      </c>
      <c r="B141" s="15" t="e">
        <f t="shared" si="4"/>
        <v>#N/A</v>
      </c>
      <c r="C141" s="241"/>
      <c r="F141" s="241"/>
      <c r="I141" s="211" t="s">
        <v>523</v>
      </c>
      <c r="J141" s="2" t="str">
        <f t="shared" si="6"/>
        <v>6.2.10</v>
      </c>
      <c r="K141" s="216"/>
      <c r="L141" s="194" t="s">
        <v>411</v>
      </c>
      <c r="M141" s="2" t="str">
        <f t="shared" si="7"/>
        <v>6.5.2</v>
      </c>
    </row>
    <row r="142" spans="1:13" s="2" customFormat="1" x14ac:dyDescent="0.35">
      <c r="A142" s="275" t="s">
        <v>438</v>
      </c>
      <c r="B142" s="15" t="e">
        <f t="shared" si="4"/>
        <v>#N/A</v>
      </c>
      <c r="C142" s="241"/>
      <c r="F142" s="241"/>
      <c r="I142" s="211" t="s">
        <v>524</v>
      </c>
      <c r="J142" s="2" t="str">
        <f t="shared" si="6"/>
        <v>6.2.11</v>
      </c>
      <c r="K142" s="216"/>
      <c r="L142" s="193" t="s">
        <v>412</v>
      </c>
      <c r="M142" s="2" t="str">
        <f t="shared" si="7"/>
        <v>6.5.3</v>
      </c>
    </row>
    <row r="143" spans="1:13" s="2" customFormat="1" x14ac:dyDescent="0.35">
      <c r="A143" s="275" t="s">
        <v>439</v>
      </c>
      <c r="B143" s="15" t="e">
        <f t="shared" si="4"/>
        <v>#N/A</v>
      </c>
      <c r="C143" s="241"/>
      <c r="F143" s="241"/>
      <c r="I143" s="211" t="s">
        <v>524</v>
      </c>
      <c r="J143" s="2" t="str">
        <f t="shared" si="6"/>
        <v>6.2.11</v>
      </c>
      <c r="K143" s="216"/>
      <c r="L143" s="186" t="s">
        <v>413</v>
      </c>
      <c r="M143" s="2" t="str">
        <f t="shared" si="7"/>
        <v>6.5.4</v>
      </c>
    </row>
    <row r="144" spans="1:13" s="2" customFormat="1" x14ac:dyDescent="0.35">
      <c r="A144" s="275" t="s">
        <v>440</v>
      </c>
      <c r="B144" s="15" t="e">
        <f t="shared" si="4"/>
        <v>#N/A</v>
      </c>
      <c r="C144" s="241"/>
      <c r="F144" s="241"/>
      <c r="I144" s="211" t="s">
        <v>524</v>
      </c>
      <c r="J144" s="2" t="str">
        <f t="shared" si="6"/>
        <v>6.2.11</v>
      </c>
      <c r="K144" s="216"/>
      <c r="L144" s="186" t="s">
        <v>414</v>
      </c>
      <c r="M144" s="2" t="str">
        <f t="shared" si="7"/>
        <v>6.5.5</v>
      </c>
    </row>
    <row r="145" spans="1:13" s="2" customFormat="1" x14ac:dyDescent="0.35">
      <c r="A145" s="275" t="s">
        <v>441</v>
      </c>
      <c r="B145" s="15" t="e">
        <f t="shared" si="4"/>
        <v>#N/A</v>
      </c>
      <c r="C145" s="241"/>
      <c r="F145" s="241"/>
      <c r="I145" s="211" t="s">
        <v>524</v>
      </c>
      <c r="J145" s="2" t="str">
        <f t="shared" si="6"/>
        <v>6.2.11</v>
      </c>
      <c r="K145" s="216"/>
      <c r="L145" s="186" t="s">
        <v>415</v>
      </c>
      <c r="M145" s="2" t="str">
        <f t="shared" si="7"/>
        <v>6.6.1</v>
      </c>
    </row>
    <row r="146" spans="1:13" s="2" customFormat="1" x14ac:dyDescent="0.35">
      <c r="A146" s="275" t="s">
        <v>442</v>
      </c>
      <c r="B146" s="15" t="e">
        <f t="shared" ref="B146:B204" si="8">VLOOKUP(A146,$D$17:$D$100,1,FALSE)</f>
        <v>#N/A</v>
      </c>
      <c r="C146" s="241"/>
      <c r="F146" s="241"/>
      <c r="I146" s="211" t="s">
        <v>524</v>
      </c>
      <c r="J146" s="2" t="str">
        <f t="shared" ref="J146:J209" si="9">VLOOKUP(I146,$A$17:$A$236,1,FALSE)</f>
        <v>6.2.11</v>
      </c>
      <c r="K146" s="216"/>
      <c r="L146" s="186" t="s">
        <v>416</v>
      </c>
      <c r="M146" s="2" t="str">
        <f t="shared" ref="M146:M209" si="10">VLOOKUP(L146,$A$17:$A$204,1,FALSE)</f>
        <v>6.7.1</v>
      </c>
    </row>
    <row r="147" spans="1:13" s="2" customFormat="1" x14ac:dyDescent="0.35">
      <c r="A147" s="275" t="s">
        <v>443</v>
      </c>
      <c r="B147" s="15" t="e">
        <f t="shared" si="8"/>
        <v>#N/A</v>
      </c>
      <c r="C147" s="241"/>
      <c r="F147" s="241"/>
      <c r="I147" s="211" t="s">
        <v>524</v>
      </c>
      <c r="J147" s="2" t="str">
        <f t="shared" si="9"/>
        <v>6.2.11</v>
      </c>
      <c r="K147" s="216"/>
      <c r="L147" s="186" t="s">
        <v>417</v>
      </c>
      <c r="M147" s="2" t="str">
        <f t="shared" si="10"/>
        <v>6.8.1</v>
      </c>
    </row>
    <row r="148" spans="1:13" s="2" customFormat="1" x14ac:dyDescent="0.35">
      <c r="A148" s="275" t="s">
        <v>444</v>
      </c>
      <c r="B148" s="15" t="e">
        <f t="shared" si="8"/>
        <v>#N/A</v>
      </c>
      <c r="C148" s="241"/>
      <c r="F148" s="241"/>
      <c r="I148" s="211" t="s">
        <v>525</v>
      </c>
      <c r="J148" s="2" t="str">
        <f t="shared" si="9"/>
        <v>6.2.12</v>
      </c>
      <c r="K148" s="216"/>
      <c r="L148" s="195" t="s">
        <v>418</v>
      </c>
      <c r="M148" s="2" t="str">
        <f t="shared" si="10"/>
        <v>7.1.1</v>
      </c>
    </row>
    <row r="149" spans="1:13" s="2" customFormat="1" x14ac:dyDescent="0.35">
      <c r="A149" s="275" t="s">
        <v>445</v>
      </c>
      <c r="B149" s="15" t="e">
        <f t="shared" si="8"/>
        <v>#N/A</v>
      </c>
      <c r="C149" s="241"/>
      <c r="F149" s="241"/>
      <c r="I149" s="211" t="s">
        <v>525</v>
      </c>
      <c r="J149" s="2" t="str">
        <f t="shared" si="9"/>
        <v>6.2.12</v>
      </c>
      <c r="K149" s="216"/>
      <c r="L149" s="195" t="s">
        <v>419</v>
      </c>
      <c r="M149" s="2" t="str">
        <f t="shared" si="10"/>
        <v>7.1.10</v>
      </c>
    </row>
    <row r="150" spans="1:13" s="2" customFormat="1" x14ac:dyDescent="0.35">
      <c r="A150" s="275" t="s">
        <v>446</v>
      </c>
      <c r="B150" s="15" t="e">
        <f t="shared" si="8"/>
        <v>#N/A</v>
      </c>
      <c r="C150" s="241"/>
      <c r="F150" s="241"/>
      <c r="I150" s="211" t="s">
        <v>525</v>
      </c>
      <c r="J150" s="2" t="str">
        <f t="shared" si="9"/>
        <v>6.2.12</v>
      </c>
      <c r="K150" s="216"/>
      <c r="L150" s="195" t="s">
        <v>420</v>
      </c>
      <c r="M150" s="2" t="str">
        <f t="shared" si="10"/>
        <v>7.1.11</v>
      </c>
    </row>
    <row r="151" spans="1:13" s="2" customFormat="1" x14ac:dyDescent="0.35">
      <c r="A151" s="275" t="s">
        <v>447</v>
      </c>
      <c r="B151" s="15" t="e">
        <f t="shared" si="8"/>
        <v>#N/A</v>
      </c>
      <c r="C151" s="241"/>
      <c r="F151" s="241"/>
      <c r="I151" s="211" t="s">
        <v>525</v>
      </c>
      <c r="J151" s="2" t="str">
        <f t="shared" si="9"/>
        <v>6.2.12</v>
      </c>
      <c r="K151" s="216"/>
      <c r="L151" s="186" t="s">
        <v>421</v>
      </c>
      <c r="M151" s="2" t="str">
        <f t="shared" si="10"/>
        <v>7.2.1</v>
      </c>
    </row>
    <row r="152" spans="1:13" s="2" customFormat="1" x14ac:dyDescent="0.35">
      <c r="A152" s="275" t="s">
        <v>448</v>
      </c>
      <c r="B152" s="15" t="e">
        <f t="shared" si="8"/>
        <v>#N/A</v>
      </c>
      <c r="C152" s="241"/>
      <c r="F152" s="241"/>
      <c r="I152" s="211" t="s">
        <v>525</v>
      </c>
      <c r="J152" s="2" t="str">
        <f t="shared" si="9"/>
        <v>6.2.12</v>
      </c>
      <c r="K152" s="216"/>
      <c r="L152" s="194" t="s">
        <v>422</v>
      </c>
      <c r="M152" s="2" t="str">
        <f t="shared" si="10"/>
        <v>7.3.2</v>
      </c>
    </row>
    <row r="153" spans="1:13" s="2" customFormat="1" x14ac:dyDescent="0.35">
      <c r="A153" s="275" t="s">
        <v>449</v>
      </c>
      <c r="B153" s="15" t="e">
        <f t="shared" si="8"/>
        <v>#N/A</v>
      </c>
      <c r="C153" s="241"/>
      <c r="F153" s="241"/>
      <c r="I153" s="211" t="s">
        <v>525</v>
      </c>
      <c r="J153" s="2" t="str">
        <f t="shared" si="9"/>
        <v>6.2.12</v>
      </c>
      <c r="K153" s="216"/>
      <c r="L153" s="193" t="s">
        <v>423</v>
      </c>
      <c r="M153" s="2" t="str">
        <f t="shared" si="10"/>
        <v>12.1.1</v>
      </c>
    </row>
    <row r="154" spans="1:13" s="2" customFormat="1" x14ac:dyDescent="0.35">
      <c r="A154" s="275" t="s">
        <v>450</v>
      </c>
      <c r="B154" s="15" t="e">
        <f t="shared" si="8"/>
        <v>#N/A</v>
      </c>
      <c r="C154" s="241"/>
      <c r="F154" s="241"/>
      <c r="I154" s="211" t="s">
        <v>526</v>
      </c>
      <c r="J154" s="2" t="str">
        <f t="shared" si="9"/>
        <v>6.2.13</v>
      </c>
      <c r="K154" s="216"/>
      <c r="L154" s="193" t="s">
        <v>424</v>
      </c>
      <c r="M154" s="2" t="str">
        <f t="shared" si="10"/>
        <v>12.1.2</v>
      </c>
    </row>
    <row r="155" spans="1:13" s="2" customFormat="1" x14ac:dyDescent="0.35">
      <c r="A155" s="275" t="s">
        <v>451</v>
      </c>
      <c r="B155" s="15" t="e">
        <f t="shared" si="8"/>
        <v>#N/A</v>
      </c>
      <c r="C155" s="241"/>
      <c r="F155" s="241"/>
      <c r="I155" s="211" t="s">
        <v>526</v>
      </c>
      <c r="J155" s="2" t="str">
        <f t="shared" si="9"/>
        <v>6.2.13</v>
      </c>
      <c r="K155" s="216"/>
      <c r="L155" s="193" t="s">
        <v>425</v>
      </c>
      <c r="M155" s="2" t="str">
        <f t="shared" si="10"/>
        <v>12.1.3</v>
      </c>
    </row>
    <row r="156" spans="1:13" s="2" customFormat="1" x14ac:dyDescent="0.35">
      <c r="A156" s="275" t="s">
        <v>452</v>
      </c>
      <c r="B156" s="15" t="e">
        <f t="shared" si="8"/>
        <v>#N/A</v>
      </c>
      <c r="C156" s="241"/>
      <c r="F156" s="241"/>
      <c r="I156" s="211" t="s">
        <v>526</v>
      </c>
      <c r="J156" s="2" t="str">
        <f t="shared" si="9"/>
        <v>6.2.13</v>
      </c>
      <c r="K156" s="216"/>
      <c r="L156" s="193" t="s">
        <v>426</v>
      </c>
      <c r="M156" s="2" t="str">
        <f t="shared" si="10"/>
        <v>12.2.1</v>
      </c>
    </row>
    <row r="157" spans="1:13" s="2" customFormat="1" x14ac:dyDescent="0.35">
      <c r="A157" s="275" t="s">
        <v>453</v>
      </c>
      <c r="B157" s="15" t="e">
        <f t="shared" si="8"/>
        <v>#N/A</v>
      </c>
      <c r="C157" s="241"/>
      <c r="F157" s="241"/>
      <c r="I157" s="211" t="s">
        <v>526</v>
      </c>
      <c r="J157" s="2" t="str">
        <f t="shared" si="9"/>
        <v>6.2.13</v>
      </c>
      <c r="K157" s="216"/>
      <c r="L157" s="193" t="s">
        <v>427</v>
      </c>
      <c r="M157" s="2" t="str">
        <f t="shared" si="10"/>
        <v>12.2.2</v>
      </c>
    </row>
    <row r="158" spans="1:13" s="2" customFormat="1" x14ac:dyDescent="0.35">
      <c r="A158" s="275" t="s">
        <v>454</v>
      </c>
      <c r="B158" s="15" t="e">
        <f t="shared" si="8"/>
        <v>#N/A</v>
      </c>
      <c r="C158" s="241"/>
      <c r="F158" s="241"/>
      <c r="I158" s="211" t="s">
        <v>526</v>
      </c>
      <c r="J158" s="2" t="str">
        <f t="shared" si="9"/>
        <v>6.2.13</v>
      </c>
      <c r="K158" s="216"/>
      <c r="L158" s="193" t="s">
        <v>428</v>
      </c>
      <c r="M158" s="2" t="str">
        <f t="shared" si="10"/>
        <v>12.2.3</v>
      </c>
    </row>
    <row r="159" spans="1:13" s="2" customFormat="1" x14ac:dyDescent="0.35">
      <c r="A159" s="275" t="s">
        <v>455</v>
      </c>
      <c r="B159" s="15" t="e">
        <f t="shared" si="8"/>
        <v>#N/A</v>
      </c>
      <c r="C159" s="241"/>
      <c r="F159" s="241"/>
      <c r="I159" s="211" t="s">
        <v>526</v>
      </c>
      <c r="J159" s="2" t="str">
        <f t="shared" si="9"/>
        <v>6.2.13</v>
      </c>
      <c r="K159" s="216"/>
      <c r="L159" s="195" t="s">
        <v>429</v>
      </c>
      <c r="M159" s="2" t="str">
        <f t="shared" si="10"/>
        <v>13.1.1</v>
      </c>
    </row>
    <row r="160" spans="1:13" s="2" customFormat="1" x14ac:dyDescent="0.35">
      <c r="A160" s="275" t="s">
        <v>456</v>
      </c>
      <c r="B160" s="15" t="e">
        <f t="shared" si="8"/>
        <v>#N/A</v>
      </c>
      <c r="C160" s="241"/>
      <c r="F160" s="241"/>
      <c r="I160" s="211" t="s">
        <v>527</v>
      </c>
      <c r="J160" s="2" t="str">
        <f t="shared" si="9"/>
        <v>6.2.14</v>
      </c>
      <c r="K160" s="216"/>
      <c r="L160" s="195" t="s">
        <v>430</v>
      </c>
      <c r="M160" s="2" t="str">
        <f t="shared" si="10"/>
        <v>13.1.2</v>
      </c>
    </row>
    <row r="161" spans="1:13" s="2" customFormat="1" x14ac:dyDescent="0.35">
      <c r="A161" s="275" t="s">
        <v>457</v>
      </c>
      <c r="B161" s="15" t="e">
        <f t="shared" si="8"/>
        <v>#N/A</v>
      </c>
      <c r="C161" s="241"/>
      <c r="F161" s="241"/>
      <c r="I161" s="211" t="s">
        <v>527</v>
      </c>
      <c r="J161" s="2" t="str">
        <f t="shared" si="9"/>
        <v>6.2.14</v>
      </c>
      <c r="K161" s="216"/>
      <c r="L161" s="195" t="s">
        <v>431</v>
      </c>
      <c r="M161" s="2" t="str">
        <f t="shared" si="10"/>
        <v>13.1.3.1</v>
      </c>
    </row>
    <row r="162" spans="1:13" s="2" customFormat="1" x14ac:dyDescent="0.35">
      <c r="A162" s="275" t="s">
        <v>458</v>
      </c>
      <c r="B162" s="15" t="e">
        <f t="shared" si="8"/>
        <v>#N/A</v>
      </c>
      <c r="C162" s="241"/>
      <c r="F162" s="241"/>
      <c r="I162" s="211" t="s">
        <v>527</v>
      </c>
      <c r="J162" s="2" t="str">
        <f t="shared" si="9"/>
        <v>6.2.14</v>
      </c>
      <c r="K162" s="216"/>
      <c r="L162" s="195" t="s">
        <v>432</v>
      </c>
      <c r="M162" s="2" t="str">
        <f t="shared" si="10"/>
        <v>13.1.3.2</v>
      </c>
    </row>
    <row r="163" spans="1:13" s="2" customFormat="1" x14ac:dyDescent="0.35">
      <c r="A163" s="275" t="s">
        <v>459</v>
      </c>
      <c r="B163" s="15" t="e">
        <f t="shared" si="8"/>
        <v>#N/A</v>
      </c>
      <c r="C163" s="241"/>
      <c r="F163" s="241"/>
      <c r="I163" s="211" t="s">
        <v>527</v>
      </c>
      <c r="J163" s="2" t="str">
        <f t="shared" si="9"/>
        <v>6.2.14</v>
      </c>
      <c r="K163" s="216"/>
      <c r="L163" s="195" t="s">
        <v>433</v>
      </c>
      <c r="M163" s="2" t="str">
        <f t="shared" si="10"/>
        <v>13.1.4</v>
      </c>
    </row>
    <row r="164" spans="1:13" s="2" customFormat="1" x14ac:dyDescent="0.35">
      <c r="A164" s="275" t="s">
        <v>460</v>
      </c>
      <c r="B164" s="15" t="e">
        <f t="shared" si="8"/>
        <v>#N/A</v>
      </c>
      <c r="C164" s="241"/>
      <c r="F164" s="241"/>
      <c r="I164" s="211" t="s">
        <v>527</v>
      </c>
      <c r="J164" s="2" t="str">
        <f t="shared" si="9"/>
        <v>6.2.14</v>
      </c>
      <c r="K164" s="216"/>
      <c r="L164" s="193" t="s">
        <v>434</v>
      </c>
      <c r="M164" s="2" t="str">
        <f t="shared" si="10"/>
        <v>14.1.1</v>
      </c>
    </row>
    <row r="165" spans="1:13" s="2" customFormat="1" x14ac:dyDescent="0.35">
      <c r="A165" s="275" t="s">
        <v>461</v>
      </c>
      <c r="B165" s="15" t="e">
        <f t="shared" si="8"/>
        <v>#N/A</v>
      </c>
      <c r="C165" s="241"/>
      <c r="F165" s="241"/>
      <c r="I165" s="211" t="s">
        <v>527</v>
      </c>
      <c r="J165" s="2" t="str">
        <f t="shared" si="9"/>
        <v>6.2.14</v>
      </c>
      <c r="K165" s="216"/>
      <c r="L165" s="193" t="s">
        <v>435</v>
      </c>
      <c r="M165" s="2" t="str">
        <f t="shared" si="10"/>
        <v>14.1.2</v>
      </c>
    </row>
    <row r="166" spans="1:13" s="2" customFormat="1" x14ac:dyDescent="0.35">
      <c r="A166" s="275" t="s">
        <v>462</v>
      </c>
      <c r="B166" s="15" t="e">
        <f t="shared" si="8"/>
        <v>#N/A</v>
      </c>
      <c r="C166" s="241"/>
      <c r="F166" s="241"/>
      <c r="I166" s="211" t="s">
        <v>528</v>
      </c>
      <c r="J166" s="2" t="str">
        <f t="shared" si="9"/>
        <v>6.2.15</v>
      </c>
      <c r="K166" s="216"/>
      <c r="L166" s="193" t="s">
        <v>436</v>
      </c>
      <c r="M166" s="2" t="str">
        <f t="shared" si="10"/>
        <v>14.1.3</v>
      </c>
    </row>
    <row r="167" spans="1:13" s="2" customFormat="1" x14ac:dyDescent="0.35">
      <c r="A167" s="275" t="s">
        <v>463</v>
      </c>
      <c r="B167" s="15" t="e">
        <f t="shared" si="8"/>
        <v>#N/A</v>
      </c>
      <c r="C167" s="241"/>
      <c r="F167" s="241"/>
      <c r="I167" s="211" t="s">
        <v>528</v>
      </c>
      <c r="J167" s="2" t="str">
        <f t="shared" si="9"/>
        <v>6.2.15</v>
      </c>
      <c r="K167" s="216"/>
      <c r="L167" s="193" t="s">
        <v>437</v>
      </c>
      <c r="M167" s="2" t="str">
        <f t="shared" si="10"/>
        <v>14.1.4</v>
      </c>
    </row>
    <row r="168" spans="1:13" s="2" customFormat="1" x14ac:dyDescent="0.35">
      <c r="A168" s="275" t="s">
        <v>464</v>
      </c>
      <c r="B168" s="15" t="e">
        <f t="shared" si="8"/>
        <v>#N/A</v>
      </c>
      <c r="C168" s="241"/>
      <c r="F168" s="241"/>
      <c r="I168" s="211" t="s">
        <v>528</v>
      </c>
      <c r="J168" s="2" t="str">
        <f t="shared" si="9"/>
        <v>6.2.15</v>
      </c>
      <c r="K168" s="216"/>
      <c r="L168" s="186" t="s">
        <v>438</v>
      </c>
      <c r="M168" s="2" t="str">
        <f t="shared" si="10"/>
        <v>15.1.1</v>
      </c>
    </row>
    <row r="169" spans="1:13" s="2" customFormat="1" x14ac:dyDescent="0.35">
      <c r="A169" s="275" t="s">
        <v>465</v>
      </c>
      <c r="B169" s="15" t="e">
        <f t="shared" si="8"/>
        <v>#N/A</v>
      </c>
      <c r="C169" s="241"/>
      <c r="F169" s="241"/>
      <c r="I169" s="211" t="s">
        <v>528</v>
      </c>
      <c r="J169" s="2" t="str">
        <f t="shared" si="9"/>
        <v>6.2.15</v>
      </c>
      <c r="K169" s="216"/>
      <c r="L169" s="186" t="s">
        <v>439</v>
      </c>
      <c r="M169" s="2" t="str">
        <f t="shared" si="10"/>
        <v>15.1.2</v>
      </c>
    </row>
    <row r="170" spans="1:13" s="2" customFormat="1" x14ac:dyDescent="0.35">
      <c r="A170" s="275" t="s">
        <v>466</v>
      </c>
      <c r="B170" s="15" t="e">
        <f t="shared" si="8"/>
        <v>#N/A</v>
      </c>
      <c r="C170" s="241"/>
      <c r="F170" s="241"/>
      <c r="I170" s="211" t="s">
        <v>528</v>
      </c>
      <c r="J170" s="2" t="str">
        <f t="shared" si="9"/>
        <v>6.2.15</v>
      </c>
      <c r="K170" s="216"/>
      <c r="L170" s="186" t="s">
        <v>440</v>
      </c>
      <c r="M170" s="2" t="str">
        <f t="shared" si="10"/>
        <v>15.2.1</v>
      </c>
    </row>
    <row r="171" spans="1:13" s="2" customFormat="1" x14ac:dyDescent="0.35">
      <c r="A171" s="275" t="s">
        <v>467</v>
      </c>
      <c r="B171" s="15" t="e">
        <f t="shared" si="8"/>
        <v>#N/A</v>
      </c>
      <c r="C171" s="241"/>
      <c r="F171" s="241"/>
      <c r="I171" s="211" t="s">
        <v>528</v>
      </c>
      <c r="J171" s="2" t="str">
        <f t="shared" si="9"/>
        <v>6.2.15</v>
      </c>
      <c r="K171" s="216"/>
      <c r="L171" s="186" t="s">
        <v>441</v>
      </c>
      <c r="M171" s="2" t="str">
        <f t="shared" si="10"/>
        <v>15.2.2</v>
      </c>
    </row>
    <row r="172" spans="1:13" s="2" customFormat="1" x14ac:dyDescent="0.35">
      <c r="A172" s="275" t="s">
        <v>468</v>
      </c>
      <c r="B172" s="15" t="e">
        <f t="shared" si="8"/>
        <v>#N/A</v>
      </c>
      <c r="C172" s="241"/>
      <c r="F172" s="241"/>
      <c r="I172" s="211" t="s">
        <v>392</v>
      </c>
      <c r="J172" s="2" t="str">
        <f t="shared" si="9"/>
        <v>6.3.1</v>
      </c>
      <c r="K172" s="216"/>
      <c r="L172" s="186" t="s">
        <v>442</v>
      </c>
      <c r="M172" s="2" t="str">
        <f t="shared" si="10"/>
        <v>15.2.3</v>
      </c>
    </row>
    <row r="173" spans="1:13" s="2" customFormat="1" x14ac:dyDescent="0.35">
      <c r="A173" s="275" t="s">
        <v>469</v>
      </c>
      <c r="B173" s="15" t="e">
        <f t="shared" si="8"/>
        <v>#N/A</v>
      </c>
      <c r="C173" s="241"/>
      <c r="F173" s="241"/>
      <c r="I173" s="211" t="s">
        <v>393</v>
      </c>
      <c r="J173" s="2" t="str">
        <f t="shared" si="9"/>
        <v>6.4.1</v>
      </c>
      <c r="K173" s="216"/>
      <c r="L173" s="186" t="s">
        <v>443</v>
      </c>
      <c r="M173" s="2" t="str">
        <f t="shared" si="10"/>
        <v>15.2.4</v>
      </c>
    </row>
    <row r="174" spans="1:13" s="2" customFormat="1" x14ac:dyDescent="0.35">
      <c r="A174" s="275" t="s">
        <v>470</v>
      </c>
      <c r="B174" s="15" t="e">
        <f t="shared" si="8"/>
        <v>#N/A</v>
      </c>
      <c r="C174" s="241"/>
      <c r="F174" s="241"/>
      <c r="I174" s="211" t="s">
        <v>394</v>
      </c>
      <c r="J174" s="2" t="str">
        <f t="shared" si="9"/>
        <v>6.4.2</v>
      </c>
      <c r="K174" s="216"/>
      <c r="L174" s="186" t="s">
        <v>444</v>
      </c>
      <c r="M174" s="2" t="str">
        <f t="shared" si="10"/>
        <v>15.2.5</v>
      </c>
    </row>
    <row r="175" spans="1:13" s="2" customFormat="1" x14ac:dyDescent="0.35">
      <c r="A175" s="275" t="s">
        <v>545</v>
      </c>
      <c r="B175" s="15" t="str">
        <f t="shared" si="8"/>
        <v>16.3.3</v>
      </c>
      <c r="C175" s="241"/>
      <c r="F175" s="241"/>
      <c r="I175" s="211" t="s">
        <v>395</v>
      </c>
      <c r="J175" s="2" t="str">
        <f t="shared" si="9"/>
        <v>6.4.3</v>
      </c>
      <c r="K175" s="216"/>
      <c r="L175" s="195" t="s">
        <v>445</v>
      </c>
      <c r="M175" s="2" t="str">
        <f t="shared" si="10"/>
        <v>15.2.6</v>
      </c>
    </row>
    <row r="176" spans="1:13" s="2" customFormat="1" x14ac:dyDescent="0.35">
      <c r="A176" s="275" t="s">
        <v>546</v>
      </c>
      <c r="B176" s="15" t="str">
        <f t="shared" si="8"/>
        <v>16.3.4</v>
      </c>
      <c r="C176" s="241"/>
      <c r="F176" s="241"/>
      <c r="I176" s="211" t="s">
        <v>396</v>
      </c>
      <c r="J176" s="2" t="str">
        <f t="shared" si="9"/>
        <v>6.4.4</v>
      </c>
      <c r="K176" s="216"/>
      <c r="L176" s="195" t="s">
        <v>446</v>
      </c>
      <c r="M176" s="2" t="str">
        <f t="shared" si="10"/>
        <v>15.2.7</v>
      </c>
    </row>
    <row r="177" spans="1:13" s="2" customFormat="1" x14ac:dyDescent="0.35">
      <c r="A177" s="235" t="s">
        <v>471</v>
      </c>
      <c r="B177" s="15" t="e">
        <f t="shared" si="8"/>
        <v>#N/A</v>
      </c>
      <c r="C177" s="241"/>
      <c r="F177" s="241"/>
      <c r="I177" s="211" t="s">
        <v>397</v>
      </c>
      <c r="J177" s="2" t="str">
        <f t="shared" si="9"/>
        <v>6.4.5</v>
      </c>
      <c r="K177" s="216"/>
      <c r="L177" s="193" t="s">
        <v>447</v>
      </c>
      <c r="M177" s="2" t="str">
        <f t="shared" si="10"/>
        <v>15.3.1</v>
      </c>
    </row>
    <row r="178" spans="1:13" s="2" customFormat="1" x14ac:dyDescent="0.35">
      <c r="A178" s="235" t="s">
        <v>472</v>
      </c>
      <c r="B178" s="15" t="e">
        <f t="shared" si="8"/>
        <v>#N/A</v>
      </c>
      <c r="C178" s="241"/>
      <c r="F178" s="241"/>
      <c r="I178" s="211" t="s">
        <v>398</v>
      </c>
      <c r="J178" s="2" t="str">
        <f t="shared" si="9"/>
        <v>6.4.6</v>
      </c>
      <c r="K178" s="216"/>
      <c r="L178" s="193" t="s">
        <v>448</v>
      </c>
      <c r="M178" s="2" t="str">
        <f t="shared" si="10"/>
        <v>15.3.2</v>
      </c>
    </row>
    <row r="179" spans="1:13" s="2" customFormat="1" x14ac:dyDescent="0.35">
      <c r="A179" s="235" t="s">
        <v>744</v>
      </c>
      <c r="B179" s="15" t="e">
        <f t="shared" si="8"/>
        <v>#N/A</v>
      </c>
      <c r="C179" s="241"/>
      <c r="F179" s="241"/>
      <c r="I179" s="211" t="s">
        <v>399</v>
      </c>
      <c r="J179" s="2" t="str">
        <f t="shared" si="9"/>
        <v>6.4.7</v>
      </c>
      <c r="K179" s="216"/>
      <c r="L179" s="186" t="s">
        <v>449</v>
      </c>
      <c r="M179" s="2" t="str">
        <f t="shared" si="10"/>
        <v>16.1.1</v>
      </c>
    </row>
    <row r="180" spans="1:13" s="2" customFormat="1" x14ac:dyDescent="0.35">
      <c r="A180" s="235" t="s">
        <v>746</v>
      </c>
      <c r="B180" s="15" t="e">
        <f t="shared" si="8"/>
        <v>#N/A</v>
      </c>
      <c r="C180" s="241"/>
      <c r="F180" s="241"/>
      <c r="I180" s="211" t="s">
        <v>400</v>
      </c>
      <c r="J180" s="2" t="str">
        <f t="shared" si="9"/>
        <v>6.4.8</v>
      </c>
      <c r="K180" s="216"/>
      <c r="L180" s="186" t="s">
        <v>450</v>
      </c>
      <c r="M180" s="2" t="str">
        <f t="shared" si="10"/>
        <v>16.1.2</v>
      </c>
    </row>
    <row r="181" spans="1:13" s="2" customFormat="1" x14ac:dyDescent="0.35">
      <c r="A181" s="276" t="s">
        <v>473</v>
      </c>
      <c r="B181" s="15" t="e">
        <f t="shared" si="8"/>
        <v>#N/A</v>
      </c>
      <c r="C181" s="241"/>
      <c r="F181" s="241"/>
      <c r="I181" s="211" t="s">
        <v>401</v>
      </c>
      <c r="J181" s="2" t="str">
        <f t="shared" si="9"/>
        <v>6.4.9</v>
      </c>
      <c r="K181" s="216"/>
      <c r="L181" s="193" t="s">
        <v>451</v>
      </c>
      <c r="M181" s="2" t="str">
        <f t="shared" si="10"/>
        <v>16.2.1</v>
      </c>
    </row>
    <row r="182" spans="1:13" s="2" customFormat="1" x14ac:dyDescent="0.35">
      <c r="A182" s="277" t="s">
        <v>474</v>
      </c>
      <c r="B182" s="15" t="e">
        <f t="shared" si="8"/>
        <v>#N/A</v>
      </c>
      <c r="C182" s="241"/>
      <c r="F182" s="241"/>
      <c r="I182" s="211" t="s">
        <v>402</v>
      </c>
      <c r="J182" s="2" t="str">
        <f t="shared" si="9"/>
        <v>6.4.10</v>
      </c>
      <c r="K182" s="216"/>
      <c r="L182" s="193" t="s">
        <v>452</v>
      </c>
      <c r="M182" s="2" t="str">
        <f t="shared" si="10"/>
        <v>16.2.2</v>
      </c>
    </row>
    <row r="183" spans="1:13" s="2" customFormat="1" x14ac:dyDescent="0.35">
      <c r="A183" s="277" t="s">
        <v>475</v>
      </c>
      <c r="B183" s="15" t="e">
        <f t="shared" si="8"/>
        <v>#N/A</v>
      </c>
      <c r="C183" s="241"/>
      <c r="F183" s="241"/>
      <c r="I183" s="211" t="s">
        <v>403</v>
      </c>
      <c r="J183" s="2" t="str">
        <f t="shared" si="9"/>
        <v>6.4.11</v>
      </c>
      <c r="K183" s="216"/>
      <c r="L183" s="193" t="s">
        <v>453</v>
      </c>
      <c r="M183" s="2" t="str">
        <f t="shared" si="10"/>
        <v>16.2.3</v>
      </c>
    </row>
    <row r="184" spans="1:13" s="2" customFormat="1" x14ac:dyDescent="0.35">
      <c r="A184" s="277" t="s">
        <v>476</v>
      </c>
      <c r="B184" s="15" t="e">
        <f t="shared" si="8"/>
        <v>#N/A</v>
      </c>
      <c r="C184" s="241"/>
      <c r="F184" s="241"/>
      <c r="I184" s="211" t="s">
        <v>404</v>
      </c>
      <c r="J184" s="2" t="str">
        <f t="shared" si="9"/>
        <v>6.4.12</v>
      </c>
      <c r="K184" s="216"/>
      <c r="L184" s="193" t="s">
        <v>454</v>
      </c>
      <c r="M184" s="2" t="str">
        <f t="shared" si="10"/>
        <v>16.2.4</v>
      </c>
    </row>
    <row r="185" spans="1:13" s="2" customFormat="1" x14ac:dyDescent="0.35">
      <c r="A185" s="277" t="s">
        <v>477</v>
      </c>
      <c r="B185" s="15" t="e">
        <f t="shared" si="8"/>
        <v>#N/A</v>
      </c>
      <c r="C185" s="241"/>
      <c r="F185" s="241"/>
      <c r="I185" s="211" t="s">
        <v>405</v>
      </c>
      <c r="J185" s="2" t="str">
        <f t="shared" si="9"/>
        <v>6.4.13</v>
      </c>
      <c r="K185" s="216"/>
      <c r="L185" s="193" t="s">
        <v>455</v>
      </c>
      <c r="M185" s="2" t="str">
        <f t="shared" si="10"/>
        <v>16.2.5</v>
      </c>
    </row>
    <row r="186" spans="1:13" s="2" customFormat="1" x14ac:dyDescent="0.35">
      <c r="A186" s="277" t="s">
        <v>478</v>
      </c>
      <c r="B186" s="15" t="e">
        <f t="shared" si="8"/>
        <v>#N/A</v>
      </c>
      <c r="C186" s="241"/>
      <c r="F186" s="241"/>
      <c r="I186" s="211" t="s">
        <v>406</v>
      </c>
      <c r="J186" s="2" t="str">
        <f t="shared" si="9"/>
        <v>6.4.14</v>
      </c>
      <c r="K186" s="216"/>
      <c r="L186" s="193" t="s">
        <v>456</v>
      </c>
      <c r="M186" s="2" t="str">
        <f t="shared" si="10"/>
        <v>16.2.6</v>
      </c>
    </row>
    <row r="187" spans="1:13" s="2" customFormat="1" x14ac:dyDescent="0.35">
      <c r="A187" s="277" t="s">
        <v>479</v>
      </c>
      <c r="B187" s="15" t="e">
        <f t="shared" si="8"/>
        <v>#N/A</v>
      </c>
      <c r="C187" s="241"/>
      <c r="F187" s="241"/>
      <c r="I187" s="211" t="s">
        <v>407</v>
      </c>
      <c r="J187" s="2" t="str">
        <f t="shared" si="9"/>
        <v>6.4.15</v>
      </c>
      <c r="K187" s="216"/>
      <c r="L187" s="193" t="s">
        <v>457</v>
      </c>
      <c r="M187" s="2" t="str">
        <f t="shared" si="10"/>
        <v>16.2.7</v>
      </c>
    </row>
    <row r="188" spans="1:13" s="2" customFormat="1" x14ac:dyDescent="0.35">
      <c r="A188" s="277" t="s">
        <v>480</v>
      </c>
      <c r="B188" s="15" t="e">
        <f t="shared" si="8"/>
        <v>#N/A</v>
      </c>
      <c r="C188" s="241"/>
      <c r="F188" s="241"/>
      <c r="I188" s="211" t="s">
        <v>408</v>
      </c>
      <c r="J188" s="2" t="str">
        <f t="shared" si="9"/>
        <v>6.5.1.1</v>
      </c>
      <c r="K188" s="216"/>
      <c r="L188" s="186" t="s">
        <v>458</v>
      </c>
      <c r="M188" s="2" t="str">
        <f t="shared" si="10"/>
        <v>16.2.9</v>
      </c>
    </row>
    <row r="189" spans="1:13" s="2" customFormat="1" x14ac:dyDescent="0.35">
      <c r="A189" s="277" t="s">
        <v>481</v>
      </c>
      <c r="B189" s="15" t="e">
        <f t="shared" si="8"/>
        <v>#N/A</v>
      </c>
      <c r="C189" s="241"/>
      <c r="F189" s="241"/>
      <c r="I189" s="211" t="s">
        <v>409</v>
      </c>
      <c r="J189" s="2" t="str">
        <f t="shared" si="9"/>
        <v>6.5.1.2</v>
      </c>
      <c r="K189" s="216"/>
      <c r="L189" s="193" t="s">
        <v>459</v>
      </c>
      <c r="M189" s="2" t="str">
        <f t="shared" si="10"/>
        <v>16.2.10</v>
      </c>
    </row>
    <row r="190" spans="1:13" s="2" customFormat="1" x14ac:dyDescent="0.35">
      <c r="A190" s="277" t="s">
        <v>482</v>
      </c>
      <c r="B190" s="15" t="e">
        <f t="shared" si="8"/>
        <v>#N/A</v>
      </c>
      <c r="C190" s="241"/>
      <c r="F190" s="241"/>
      <c r="I190" s="211" t="s">
        <v>410</v>
      </c>
      <c r="J190" s="2" t="str">
        <f t="shared" si="9"/>
        <v>6.5.1.3</v>
      </c>
      <c r="K190" s="216"/>
      <c r="L190" s="193" t="s">
        <v>460</v>
      </c>
      <c r="M190" s="2" t="str">
        <f t="shared" si="10"/>
        <v>16.2.11</v>
      </c>
    </row>
    <row r="191" spans="1:13" s="2" customFormat="1" x14ac:dyDescent="0.35">
      <c r="A191" s="239" t="s">
        <v>788</v>
      </c>
      <c r="B191" s="15" t="e">
        <f t="shared" si="8"/>
        <v>#N/A</v>
      </c>
      <c r="C191" s="241"/>
      <c r="F191" s="241"/>
      <c r="I191" s="211" t="s">
        <v>411</v>
      </c>
      <c r="J191" s="2" t="str">
        <f t="shared" si="9"/>
        <v>6.5.2</v>
      </c>
      <c r="K191" s="216"/>
      <c r="L191" s="193" t="s">
        <v>461</v>
      </c>
      <c r="M191" s="2" t="str">
        <f t="shared" si="10"/>
        <v>16.2.12</v>
      </c>
    </row>
    <row r="192" spans="1:13" s="2" customFormat="1" x14ac:dyDescent="0.35">
      <c r="A192" s="239" t="s">
        <v>789</v>
      </c>
      <c r="B192" s="15" t="e">
        <f t="shared" si="8"/>
        <v>#N/A</v>
      </c>
      <c r="C192" s="241"/>
      <c r="F192" s="241"/>
      <c r="I192" s="211" t="s">
        <v>412</v>
      </c>
      <c r="J192" s="2" t="str">
        <f t="shared" si="9"/>
        <v>6.5.3</v>
      </c>
      <c r="K192" s="216"/>
      <c r="L192" s="193" t="s">
        <v>462</v>
      </c>
      <c r="M192" s="2" t="str">
        <f t="shared" si="10"/>
        <v>16.2.13</v>
      </c>
    </row>
    <row r="193" spans="1:13" s="2" customFormat="1" x14ac:dyDescent="0.35">
      <c r="A193" s="15" t="s">
        <v>790</v>
      </c>
      <c r="B193" s="15" t="e">
        <f t="shared" si="8"/>
        <v>#N/A</v>
      </c>
      <c r="C193" s="241"/>
      <c r="F193" s="241"/>
      <c r="I193" s="211" t="s">
        <v>413</v>
      </c>
      <c r="J193" s="2" t="str">
        <f t="shared" si="9"/>
        <v>6.5.4</v>
      </c>
      <c r="K193" s="216"/>
      <c r="L193" s="193" t="s">
        <v>463</v>
      </c>
      <c r="M193" s="2" t="str">
        <f t="shared" si="10"/>
        <v>16.2.14</v>
      </c>
    </row>
    <row r="194" spans="1:13" s="2" customFormat="1" x14ac:dyDescent="0.35">
      <c r="A194" s="15" t="s">
        <v>791</v>
      </c>
      <c r="B194" s="15" t="e">
        <f t="shared" si="8"/>
        <v>#N/A</v>
      </c>
      <c r="C194" s="241"/>
      <c r="F194" s="241"/>
      <c r="I194" s="211" t="s">
        <v>414</v>
      </c>
      <c r="J194" s="2" t="str">
        <f t="shared" si="9"/>
        <v>6.5.5</v>
      </c>
      <c r="K194" s="216"/>
      <c r="L194" s="186" t="s">
        <v>464</v>
      </c>
      <c r="M194" s="2" t="str">
        <f t="shared" si="10"/>
        <v>16.2.16</v>
      </c>
    </row>
    <row r="195" spans="1:13" s="2" customFormat="1" x14ac:dyDescent="0.35">
      <c r="A195" s="15" t="s">
        <v>792</v>
      </c>
      <c r="B195" s="15" t="e">
        <f t="shared" si="8"/>
        <v>#N/A</v>
      </c>
      <c r="C195" s="241"/>
      <c r="F195" s="241"/>
      <c r="I195" s="211" t="s">
        <v>415</v>
      </c>
      <c r="J195" s="2" t="str">
        <f t="shared" si="9"/>
        <v>6.6.1</v>
      </c>
      <c r="K195" s="216"/>
      <c r="L195" s="195" t="s">
        <v>465</v>
      </c>
      <c r="M195" s="2" t="str">
        <f t="shared" si="10"/>
        <v>16.2.17</v>
      </c>
    </row>
    <row r="196" spans="1:13" s="2" customFormat="1" x14ac:dyDescent="0.35">
      <c r="A196" s="15" t="s">
        <v>793</v>
      </c>
      <c r="B196" s="15" t="e">
        <f t="shared" si="8"/>
        <v>#N/A</v>
      </c>
      <c r="C196" s="241"/>
      <c r="F196" s="241"/>
      <c r="I196" s="211" t="s">
        <v>416</v>
      </c>
      <c r="J196" s="2" t="str">
        <f t="shared" si="9"/>
        <v>6.7.1</v>
      </c>
      <c r="K196" s="216"/>
      <c r="L196" s="195" t="s">
        <v>466</v>
      </c>
      <c r="M196" s="2" t="str">
        <f t="shared" si="10"/>
        <v>16.2.18</v>
      </c>
    </row>
    <row r="197" spans="1:13" s="2" customFormat="1" x14ac:dyDescent="0.35">
      <c r="A197" s="233" t="s">
        <v>794</v>
      </c>
      <c r="B197" s="15" t="e">
        <f t="shared" si="8"/>
        <v>#N/A</v>
      </c>
      <c r="C197" s="241"/>
      <c r="F197" s="241"/>
      <c r="I197" s="211" t="s">
        <v>417</v>
      </c>
      <c r="J197" s="2" t="str">
        <f t="shared" si="9"/>
        <v>6.8.1</v>
      </c>
      <c r="K197" s="216"/>
      <c r="L197" s="194" t="s">
        <v>467</v>
      </c>
      <c r="M197" s="2" t="str">
        <f t="shared" si="10"/>
        <v>16.2.19</v>
      </c>
    </row>
    <row r="198" spans="1:13" s="2" customFormat="1" x14ac:dyDescent="0.35">
      <c r="A198" s="233" t="s">
        <v>795</v>
      </c>
      <c r="B198" s="15" t="e">
        <f t="shared" si="8"/>
        <v>#N/A</v>
      </c>
      <c r="C198" s="241"/>
      <c r="F198" s="241"/>
      <c r="I198" s="211" t="s">
        <v>418</v>
      </c>
      <c r="J198" s="2" t="str">
        <f t="shared" si="9"/>
        <v>7.1.1</v>
      </c>
      <c r="K198" s="216"/>
      <c r="L198" s="193" t="s">
        <v>468</v>
      </c>
      <c r="M198" s="2" t="str">
        <f t="shared" si="10"/>
        <v>16.2.20</v>
      </c>
    </row>
    <row r="199" spans="1:13" s="2" customFormat="1" x14ac:dyDescent="0.35">
      <c r="A199" s="15" t="s">
        <v>796</v>
      </c>
      <c r="B199" s="15" t="e">
        <f t="shared" si="8"/>
        <v>#N/A</v>
      </c>
      <c r="C199" s="241"/>
      <c r="F199" s="241"/>
      <c r="I199" s="211" t="s">
        <v>529</v>
      </c>
      <c r="J199" s="2" t="str">
        <f t="shared" si="9"/>
        <v>7.1.2</v>
      </c>
      <c r="K199" s="216"/>
      <c r="L199" s="186" t="s">
        <v>469</v>
      </c>
      <c r="M199" s="2" t="str">
        <f t="shared" si="10"/>
        <v>16.3.1</v>
      </c>
    </row>
    <row r="200" spans="1:13" s="2" customFormat="1" x14ac:dyDescent="0.35">
      <c r="A200" s="15" t="s">
        <v>797</v>
      </c>
      <c r="B200" s="15" t="e">
        <f t="shared" si="8"/>
        <v>#N/A</v>
      </c>
      <c r="C200" s="241"/>
      <c r="F200" s="241"/>
      <c r="I200" s="211" t="s">
        <v>529</v>
      </c>
      <c r="J200" s="2" t="str">
        <f t="shared" si="9"/>
        <v>7.1.2</v>
      </c>
      <c r="K200" s="216"/>
      <c r="L200" s="186" t="s">
        <v>470</v>
      </c>
      <c r="M200" s="2" t="str">
        <f t="shared" si="10"/>
        <v>16.3.2</v>
      </c>
    </row>
    <row r="201" spans="1:13" s="2" customFormat="1" x14ac:dyDescent="0.35">
      <c r="A201" s="15" t="s">
        <v>798</v>
      </c>
      <c r="B201" s="15" t="e">
        <f t="shared" si="8"/>
        <v>#N/A</v>
      </c>
      <c r="C201" s="241"/>
      <c r="F201" s="241"/>
      <c r="I201" s="211" t="s">
        <v>530</v>
      </c>
      <c r="J201" s="2" t="str">
        <f t="shared" si="9"/>
        <v>7.1.3</v>
      </c>
      <c r="K201" s="216"/>
      <c r="L201" s="193" t="s">
        <v>471</v>
      </c>
      <c r="M201" s="2" t="str">
        <f t="shared" si="10"/>
        <v>17.1.1</v>
      </c>
    </row>
    <row r="202" spans="1:13" s="2" customFormat="1" x14ac:dyDescent="0.35">
      <c r="A202" s="15" t="s">
        <v>799</v>
      </c>
      <c r="B202" s="15" t="e">
        <f t="shared" si="8"/>
        <v>#N/A</v>
      </c>
      <c r="C202" s="241"/>
      <c r="F202" s="241"/>
      <c r="I202" s="211" t="s">
        <v>530</v>
      </c>
      <c r="J202" s="2" t="str">
        <f t="shared" si="9"/>
        <v>7.1.3</v>
      </c>
      <c r="K202" s="216"/>
      <c r="L202" s="193" t="s">
        <v>472</v>
      </c>
      <c r="M202" s="2" t="str">
        <f t="shared" si="10"/>
        <v>17.2.1</v>
      </c>
    </row>
    <row r="203" spans="1:13" s="2" customFormat="1" x14ac:dyDescent="0.35">
      <c r="A203" s="229" t="s">
        <v>800</v>
      </c>
      <c r="B203" s="15" t="e">
        <f t="shared" si="8"/>
        <v>#N/A</v>
      </c>
      <c r="C203" s="241"/>
      <c r="F203" s="241"/>
      <c r="I203" s="211" t="s">
        <v>531</v>
      </c>
      <c r="J203" s="2" t="str">
        <f t="shared" si="9"/>
        <v>7.1.4</v>
      </c>
      <c r="K203" s="216"/>
      <c r="L203" s="195" t="s">
        <v>473</v>
      </c>
      <c r="M203" s="2" t="str">
        <f t="shared" si="10"/>
        <v>17.4.1</v>
      </c>
    </row>
    <row r="204" spans="1:13" s="2" customFormat="1" ht="15" thickBot="1" x14ac:dyDescent="0.4">
      <c r="A204" s="229" t="s">
        <v>801</v>
      </c>
      <c r="B204" s="15" t="e">
        <f t="shared" si="8"/>
        <v>#N/A</v>
      </c>
      <c r="C204" s="234"/>
      <c r="D204" s="258"/>
      <c r="E204" s="258"/>
      <c r="F204" s="234"/>
      <c r="I204" s="211" t="s">
        <v>531</v>
      </c>
      <c r="J204" s="2" t="str">
        <f t="shared" si="9"/>
        <v>7.1.4</v>
      </c>
      <c r="K204" s="216"/>
      <c r="L204" s="194" t="s">
        <v>474</v>
      </c>
      <c r="M204" s="2" t="str">
        <f t="shared" si="10"/>
        <v>18.1.1.1</v>
      </c>
    </row>
    <row r="205" spans="1:13" s="2" customFormat="1" x14ac:dyDescent="0.35">
      <c r="A205" s="278" t="s">
        <v>825</v>
      </c>
      <c r="B205" s="15" t="e">
        <f>VLOOKUP(A205,$D$17:$D$100,1,FALSE)</f>
        <v>#N/A</v>
      </c>
      <c r="I205" s="211" t="s">
        <v>532</v>
      </c>
      <c r="J205" s="2" t="str">
        <f t="shared" si="9"/>
        <v>7.1.5</v>
      </c>
      <c r="K205" s="216"/>
      <c r="L205" s="194" t="s">
        <v>475</v>
      </c>
      <c r="M205" s="2" t="str">
        <f t="shared" si="10"/>
        <v>18.1.1.2</v>
      </c>
    </row>
    <row r="206" spans="1:13" s="2" customFormat="1" x14ac:dyDescent="0.35">
      <c r="A206" s="278" t="s">
        <v>826</v>
      </c>
      <c r="B206" s="15" t="e">
        <f>VLOOKUP(A206,$D$17:$D$100,1,FALSE)</f>
        <v>#N/A</v>
      </c>
      <c r="I206" s="211" t="s">
        <v>532</v>
      </c>
      <c r="J206" s="2" t="str">
        <f t="shared" si="9"/>
        <v>7.1.5</v>
      </c>
      <c r="K206" s="216"/>
      <c r="L206" s="194" t="s">
        <v>476</v>
      </c>
      <c r="M206" s="2" t="str">
        <f t="shared" si="10"/>
        <v>18.1.1.3</v>
      </c>
    </row>
    <row r="207" spans="1:13" s="2" customFormat="1" x14ac:dyDescent="0.35">
      <c r="A207" s="278" t="s">
        <v>827</v>
      </c>
      <c r="B207" s="15" t="e">
        <f>VLOOKUP(A207,$D$17:$D$100,1,FALSE)</f>
        <v>#N/A</v>
      </c>
      <c r="I207" s="211" t="s">
        <v>533</v>
      </c>
      <c r="J207" s="2" t="str">
        <f t="shared" si="9"/>
        <v>7.1.6</v>
      </c>
      <c r="K207" s="216"/>
      <c r="L207" s="194" t="s">
        <v>477</v>
      </c>
      <c r="M207" s="2" t="str">
        <f t="shared" si="10"/>
        <v>18.1.2.1</v>
      </c>
    </row>
    <row r="208" spans="1:13" s="2" customFormat="1" x14ac:dyDescent="0.35">
      <c r="A208" s="278" t="s">
        <v>828</v>
      </c>
      <c r="B208" s="15" t="e">
        <f>VLOOKUP(A208,$D$17:$D$100,1,FALSE)</f>
        <v>#N/A</v>
      </c>
      <c r="I208" s="211" t="s">
        <v>533</v>
      </c>
      <c r="J208" s="2" t="str">
        <f t="shared" si="9"/>
        <v>7.1.6</v>
      </c>
      <c r="K208" s="216"/>
      <c r="L208" s="194" t="s">
        <v>478</v>
      </c>
      <c r="M208" s="2" t="str">
        <f t="shared" si="10"/>
        <v>18.1.2.2</v>
      </c>
    </row>
    <row r="209" spans="1:15" s="2" customFormat="1" x14ac:dyDescent="0.35">
      <c r="A209" s="15" t="s">
        <v>486</v>
      </c>
      <c r="B209" s="15" t="e">
        <f>VLOOKUP(A209,$D$17:$D$100,1,FALSE)</f>
        <v>#N/A</v>
      </c>
      <c r="I209" s="211" t="s">
        <v>534</v>
      </c>
      <c r="J209" s="2" t="str">
        <f t="shared" si="9"/>
        <v>7.1.7</v>
      </c>
      <c r="K209" s="216"/>
      <c r="L209" s="194" t="s">
        <v>479</v>
      </c>
      <c r="M209" s="2" t="str">
        <f t="shared" si="10"/>
        <v>18.1.2.3</v>
      </c>
    </row>
    <row r="210" spans="1:15" s="2" customFormat="1" x14ac:dyDescent="0.35">
      <c r="A210" s="15" t="s">
        <v>487</v>
      </c>
      <c r="B210" s="15" t="e">
        <f t="shared" ref="B210:B236" si="11">VLOOKUP(A210,$D$17:$D$100,1,FALSE)</f>
        <v>#N/A</v>
      </c>
      <c r="I210" s="211" t="s">
        <v>534</v>
      </c>
      <c r="J210" s="2" t="str">
        <f t="shared" ref="J210:J273" si="12">VLOOKUP(I210,$A$17:$A$236,1,FALSE)</f>
        <v>7.1.7</v>
      </c>
      <c r="K210" s="216"/>
      <c r="L210" s="194" t="s">
        <v>480</v>
      </c>
      <c r="M210" s="2" t="str">
        <f t="shared" ref="M210:M221" si="13">VLOOKUP(L210,$A$17:$A$204,1,FALSE)</f>
        <v>18.1.2.4</v>
      </c>
    </row>
    <row r="211" spans="1:15" s="2" customFormat="1" x14ac:dyDescent="0.35">
      <c r="A211" s="15" t="s">
        <v>488</v>
      </c>
      <c r="B211" s="15" t="e">
        <f t="shared" si="11"/>
        <v>#N/A</v>
      </c>
      <c r="I211" s="211" t="s">
        <v>535</v>
      </c>
      <c r="J211" s="2" t="str">
        <f t="shared" si="12"/>
        <v>7.1.8</v>
      </c>
      <c r="K211" s="216"/>
      <c r="L211" s="194" t="s">
        <v>481</v>
      </c>
      <c r="M211" s="2" t="str">
        <f t="shared" si="13"/>
        <v>18.1.3.1</v>
      </c>
    </row>
    <row r="212" spans="1:15" s="2" customFormat="1" x14ac:dyDescent="0.35">
      <c r="A212" s="15" t="s">
        <v>489</v>
      </c>
      <c r="B212" s="15" t="e">
        <f t="shared" si="11"/>
        <v>#N/A</v>
      </c>
      <c r="I212" s="211" t="s">
        <v>535</v>
      </c>
      <c r="J212" s="2" t="str">
        <f t="shared" si="12"/>
        <v>7.1.8</v>
      </c>
      <c r="K212" s="216"/>
      <c r="L212" s="194" t="s">
        <v>482</v>
      </c>
      <c r="M212" s="2" t="str">
        <f t="shared" si="13"/>
        <v>18.1.3.2</v>
      </c>
    </row>
    <row r="213" spans="1:15" s="2" customFormat="1" ht="15" thickBot="1" x14ac:dyDescent="0.4">
      <c r="A213" s="15" t="s">
        <v>490</v>
      </c>
      <c r="B213" s="15" t="e">
        <f t="shared" si="11"/>
        <v>#N/A</v>
      </c>
      <c r="I213" s="211" t="s">
        <v>536</v>
      </c>
      <c r="J213" s="2" t="str">
        <f t="shared" si="12"/>
        <v>7.1.9</v>
      </c>
      <c r="K213" s="216"/>
      <c r="L213" s="193" t="s">
        <v>483</v>
      </c>
      <c r="M213" s="227" t="e">
        <f t="shared" si="13"/>
        <v>#N/A</v>
      </c>
      <c r="N213" s="228" t="s">
        <v>800</v>
      </c>
      <c r="O213" s="262" t="s">
        <v>801</v>
      </c>
    </row>
    <row r="214" spans="1:15" s="2" customFormat="1" x14ac:dyDescent="0.35">
      <c r="A214" s="15" t="s">
        <v>491</v>
      </c>
      <c r="B214" s="15" t="e">
        <f t="shared" si="11"/>
        <v>#N/A</v>
      </c>
      <c r="I214" s="211" t="s">
        <v>536</v>
      </c>
      <c r="J214" s="2" t="str">
        <f t="shared" si="12"/>
        <v>7.1.9</v>
      </c>
      <c r="K214" s="216"/>
      <c r="L214" s="193" t="s">
        <v>484</v>
      </c>
      <c r="M214" s="230" t="e">
        <f t="shared" si="13"/>
        <v>#N/A</v>
      </c>
    </row>
    <row r="215" spans="1:15" s="2" customFormat="1" x14ac:dyDescent="0.35">
      <c r="A215" s="15" t="s">
        <v>554</v>
      </c>
      <c r="B215" s="15" t="str">
        <f t="shared" si="11"/>
        <v>20.1.1</v>
      </c>
      <c r="I215" s="211" t="s">
        <v>419</v>
      </c>
      <c r="J215" s="2" t="str">
        <f t="shared" si="12"/>
        <v>7.1.10</v>
      </c>
      <c r="K215" s="216"/>
      <c r="L215" s="193" t="s">
        <v>485</v>
      </c>
      <c r="M215" s="230" t="e">
        <f t="shared" si="13"/>
        <v>#N/A</v>
      </c>
    </row>
    <row r="216" spans="1:15" s="2" customFormat="1" x14ac:dyDescent="0.35">
      <c r="A216" s="15" t="s">
        <v>555</v>
      </c>
      <c r="B216" s="15" t="str">
        <f t="shared" si="11"/>
        <v>20.2.1</v>
      </c>
      <c r="I216" s="211" t="s">
        <v>420</v>
      </c>
      <c r="J216" s="2" t="str">
        <f t="shared" si="12"/>
        <v>7.1.11</v>
      </c>
      <c r="K216" s="216"/>
      <c r="L216" s="194" t="s">
        <v>486</v>
      </c>
      <c r="M216" s="230" t="e">
        <f t="shared" si="13"/>
        <v>#N/A</v>
      </c>
    </row>
    <row r="217" spans="1:15" s="2" customFormat="1" x14ac:dyDescent="0.35">
      <c r="A217" s="15" t="s">
        <v>567</v>
      </c>
      <c r="B217" s="15" t="e">
        <f t="shared" si="11"/>
        <v>#N/A</v>
      </c>
      <c r="I217" s="211" t="s">
        <v>421</v>
      </c>
      <c r="J217" s="2" t="str">
        <f t="shared" si="12"/>
        <v>7.2.1</v>
      </c>
      <c r="K217" s="216"/>
      <c r="L217" s="194" t="s">
        <v>487</v>
      </c>
      <c r="M217" s="230" t="e">
        <f t="shared" si="13"/>
        <v>#N/A</v>
      </c>
    </row>
    <row r="218" spans="1:15" s="2" customFormat="1" x14ac:dyDescent="0.35">
      <c r="A218" s="15" t="s">
        <v>556</v>
      </c>
      <c r="B218" s="15" t="str">
        <f t="shared" si="11"/>
        <v>20.4.1.1</v>
      </c>
      <c r="I218" s="211" t="s">
        <v>537</v>
      </c>
      <c r="J218" s="2" t="str">
        <f t="shared" si="12"/>
        <v>7.3.1</v>
      </c>
      <c r="K218" s="216"/>
      <c r="L218" s="193" t="s">
        <v>488</v>
      </c>
      <c r="M218" s="230" t="e">
        <f t="shared" si="13"/>
        <v>#N/A</v>
      </c>
    </row>
    <row r="219" spans="1:15" s="2" customFormat="1" x14ac:dyDescent="0.35">
      <c r="A219" s="15" t="s">
        <v>557</v>
      </c>
      <c r="B219" s="15" t="str">
        <f t="shared" si="11"/>
        <v>20.4.1.2</v>
      </c>
      <c r="I219" s="211" t="s">
        <v>537</v>
      </c>
      <c r="J219" s="2" t="str">
        <f t="shared" si="12"/>
        <v>7.3.1</v>
      </c>
      <c r="K219" s="216"/>
      <c r="L219" s="193" t="s">
        <v>489</v>
      </c>
      <c r="M219" s="230" t="e">
        <f t="shared" si="13"/>
        <v>#N/A</v>
      </c>
    </row>
    <row r="220" spans="1:15" s="2" customFormat="1" x14ac:dyDescent="0.35">
      <c r="A220" s="15" t="s">
        <v>558</v>
      </c>
      <c r="B220" s="15" t="str">
        <f t="shared" si="11"/>
        <v>20.4.1.3</v>
      </c>
      <c r="I220" s="211" t="s">
        <v>537</v>
      </c>
      <c r="J220" s="2" t="str">
        <f t="shared" si="12"/>
        <v>7.3.1</v>
      </c>
      <c r="K220" s="216"/>
      <c r="L220" s="193" t="s">
        <v>490</v>
      </c>
      <c r="M220" s="230" t="e">
        <f t="shared" si="13"/>
        <v>#N/A</v>
      </c>
    </row>
    <row r="221" spans="1:15" s="2" customFormat="1" ht="15" thickBot="1" x14ac:dyDescent="0.4">
      <c r="A221" s="15" t="s">
        <v>559</v>
      </c>
      <c r="B221" s="15" t="str">
        <f t="shared" si="11"/>
        <v>20.4.2</v>
      </c>
      <c r="I221" s="211" t="s">
        <v>537</v>
      </c>
      <c r="J221" s="2" t="str">
        <f t="shared" si="12"/>
        <v>7.3.1</v>
      </c>
      <c r="K221" s="216"/>
      <c r="L221" s="192" t="s">
        <v>491</v>
      </c>
      <c r="M221" s="230" t="e">
        <f t="shared" si="13"/>
        <v>#N/A</v>
      </c>
    </row>
    <row r="222" spans="1:15" s="2" customFormat="1" x14ac:dyDescent="0.35">
      <c r="A222" s="15" t="s">
        <v>560</v>
      </c>
      <c r="B222" s="15" t="str">
        <f t="shared" si="11"/>
        <v>20.4.3</v>
      </c>
      <c r="I222" s="211" t="s">
        <v>422</v>
      </c>
      <c r="J222" s="2" t="str">
        <f t="shared" si="12"/>
        <v>7.3.2</v>
      </c>
      <c r="K222" s="216"/>
    </row>
    <row r="223" spans="1:15" s="2" customFormat="1" x14ac:dyDescent="0.35">
      <c r="A223" s="15" t="s">
        <v>561</v>
      </c>
      <c r="B223" s="15" t="str">
        <f t="shared" si="11"/>
        <v>20.5.1.1</v>
      </c>
      <c r="I223" s="211" t="s">
        <v>540</v>
      </c>
      <c r="J223" s="2" t="str">
        <f t="shared" si="12"/>
        <v>7.3.3</v>
      </c>
      <c r="K223" s="216"/>
    </row>
    <row r="224" spans="1:15" s="2" customFormat="1" x14ac:dyDescent="0.35">
      <c r="A224" s="15" t="s">
        <v>562</v>
      </c>
      <c r="B224" s="15" t="str">
        <f t="shared" si="11"/>
        <v>20.5.1.2</v>
      </c>
      <c r="I224" s="211" t="s">
        <v>540</v>
      </c>
      <c r="J224" s="2" t="str">
        <f t="shared" si="12"/>
        <v>7.3.3</v>
      </c>
      <c r="K224" s="216"/>
    </row>
    <row r="225" spans="1:11" s="2" customFormat="1" x14ac:dyDescent="0.35">
      <c r="A225" s="15" t="s">
        <v>563</v>
      </c>
      <c r="B225" s="15" t="str">
        <f t="shared" si="11"/>
        <v>20.6.1.1</v>
      </c>
      <c r="I225" s="211" t="s">
        <v>538</v>
      </c>
      <c r="J225" s="2" t="str">
        <f t="shared" si="12"/>
        <v>7.3.4</v>
      </c>
      <c r="K225" s="216"/>
    </row>
    <row r="226" spans="1:11" s="2" customFormat="1" x14ac:dyDescent="0.35">
      <c r="A226" s="15" t="s">
        <v>564</v>
      </c>
      <c r="B226" s="15" t="str">
        <f t="shared" si="11"/>
        <v>20.6.1.2</v>
      </c>
      <c r="I226" s="211" t="s">
        <v>538</v>
      </c>
      <c r="J226" s="2" t="str">
        <f t="shared" si="12"/>
        <v>7.3.4</v>
      </c>
      <c r="K226" s="216"/>
    </row>
    <row r="227" spans="1:11" s="2" customFormat="1" x14ac:dyDescent="0.35">
      <c r="A227" s="15" t="s">
        <v>565</v>
      </c>
      <c r="B227" s="15" t="str">
        <f t="shared" si="11"/>
        <v>20.7.1</v>
      </c>
      <c r="I227" s="211" t="s">
        <v>538</v>
      </c>
      <c r="J227" s="2" t="str">
        <f t="shared" si="12"/>
        <v>7.3.4</v>
      </c>
      <c r="K227" s="216"/>
    </row>
    <row r="228" spans="1:11" s="2" customFormat="1" x14ac:dyDescent="0.35">
      <c r="A228" s="15" t="s">
        <v>566</v>
      </c>
      <c r="B228" s="15" t="str">
        <f t="shared" si="11"/>
        <v>20.7.2</v>
      </c>
      <c r="I228" s="211" t="s">
        <v>538</v>
      </c>
      <c r="J228" s="2" t="str">
        <f t="shared" si="12"/>
        <v>7.3.4</v>
      </c>
      <c r="K228" s="216"/>
    </row>
    <row r="229" spans="1:11" s="2" customFormat="1" x14ac:dyDescent="0.35">
      <c r="A229" s="15" t="s">
        <v>568</v>
      </c>
      <c r="B229" s="15" t="str">
        <f t="shared" si="11"/>
        <v>23.1.1</v>
      </c>
      <c r="I229" s="211" t="s">
        <v>539</v>
      </c>
      <c r="J229" s="2" t="str">
        <f t="shared" si="12"/>
        <v>7.3.5</v>
      </c>
      <c r="K229" s="216"/>
    </row>
    <row r="230" spans="1:11" s="2" customFormat="1" x14ac:dyDescent="0.35">
      <c r="A230" s="15" t="s">
        <v>569</v>
      </c>
      <c r="B230" s="15" t="str">
        <f t="shared" si="11"/>
        <v>23.1.2</v>
      </c>
      <c r="I230" s="211" t="s">
        <v>539</v>
      </c>
      <c r="J230" s="2" t="str">
        <f t="shared" si="12"/>
        <v>7.3.5</v>
      </c>
      <c r="K230" s="216"/>
    </row>
    <row r="231" spans="1:11" s="2" customFormat="1" x14ac:dyDescent="0.35">
      <c r="A231" s="15" t="s">
        <v>570</v>
      </c>
      <c r="B231" s="15" t="str">
        <f t="shared" si="11"/>
        <v>23.2.1</v>
      </c>
      <c r="I231" s="211" t="s">
        <v>539</v>
      </c>
      <c r="J231" s="2" t="str">
        <f t="shared" si="12"/>
        <v>7.3.5</v>
      </c>
      <c r="K231" s="216"/>
    </row>
    <row r="232" spans="1:11" s="2" customFormat="1" x14ac:dyDescent="0.35">
      <c r="A232" s="15" t="s">
        <v>571</v>
      </c>
      <c r="B232" s="15" t="str">
        <f t="shared" si="11"/>
        <v>23.2.2</v>
      </c>
      <c r="I232" s="211" t="s">
        <v>539</v>
      </c>
      <c r="J232" s="2" t="str">
        <f t="shared" si="12"/>
        <v>7.3.5</v>
      </c>
      <c r="K232" s="216"/>
    </row>
    <row r="233" spans="1:11" s="2" customFormat="1" x14ac:dyDescent="0.35">
      <c r="A233" s="15" t="s">
        <v>572</v>
      </c>
      <c r="B233" s="15" t="str">
        <f t="shared" si="11"/>
        <v>23.2.3</v>
      </c>
      <c r="I233" s="211" t="s">
        <v>542</v>
      </c>
      <c r="J233" s="2" t="str">
        <f t="shared" si="12"/>
        <v>7.3.6</v>
      </c>
      <c r="K233" s="216"/>
    </row>
    <row r="234" spans="1:11" s="2" customFormat="1" x14ac:dyDescent="0.35">
      <c r="A234" s="15" t="s">
        <v>573</v>
      </c>
      <c r="B234" s="15" t="str">
        <f t="shared" si="11"/>
        <v>23.2.4</v>
      </c>
      <c r="I234" s="211" t="s">
        <v>542</v>
      </c>
      <c r="J234" s="2" t="str">
        <f t="shared" si="12"/>
        <v>7.3.6</v>
      </c>
      <c r="K234" s="216"/>
    </row>
    <row r="235" spans="1:11" s="2" customFormat="1" x14ac:dyDescent="0.35">
      <c r="A235" s="15" t="s">
        <v>574</v>
      </c>
      <c r="B235" s="15" t="str">
        <f t="shared" si="11"/>
        <v>23.3.1</v>
      </c>
      <c r="I235" s="211" t="s">
        <v>541</v>
      </c>
      <c r="J235" s="2" t="str">
        <f t="shared" si="12"/>
        <v>7.3.7</v>
      </c>
      <c r="K235" s="216"/>
    </row>
    <row r="236" spans="1:11" s="2" customFormat="1" x14ac:dyDescent="0.35">
      <c r="A236" s="15" t="s">
        <v>575</v>
      </c>
      <c r="B236" s="15" t="str">
        <f t="shared" si="11"/>
        <v>23.3.2</v>
      </c>
      <c r="I236" s="211" t="s">
        <v>541</v>
      </c>
      <c r="J236" s="2" t="str">
        <f t="shared" si="12"/>
        <v>7.3.7</v>
      </c>
      <c r="K236" s="216"/>
    </row>
    <row r="237" spans="1:11" s="2" customFormat="1" x14ac:dyDescent="0.35">
      <c r="I237" s="211" t="s">
        <v>423</v>
      </c>
      <c r="J237" s="2" t="str">
        <f t="shared" si="12"/>
        <v>12.1.1</v>
      </c>
      <c r="K237" s="216"/>
    </row>
    <row r="238" spans="1:11" s="2" customFormat="1" x14ac:dyDescent="0.35">
      <c r="I238" s="211" t="s">
        <v>424</v>
      </c>
      <c r="J238" s="2" t="str">
        <f t="shared" si="12"/>
        <v>12.1.2</v>
      </c>
      <c r="K238" s="216"/>
    </row>
    <row r="239" spans="1:11" s="2" customFormat="1" x14ac:dyDescent="0.35">
      <c r="I239" s="211" t="s">
        <v>425</v>
      </c>
      <c r="J239" s="2" t="str">
        <f t="shared" si="12"/>
        <v>12.1.3</v>
      </c>
      <c r="K239" s="216"/>
    </row>
    <row r="240" spans="1:11" s="2" customFormat="1" x14ac:dyDescent="0.35">
      <c r="I240" s="211" t="s">
        <v>426</v>
      </c>
      <c r="J240" s="2" t="str">
        <f t="shared" si="12"/>
        <v>12.2.1</v>
      </c>
      <c r="K240" s="216"/>
    </row>
    <row r="241" spans="9:11" s="2" customFormat="1" x14ac:dyDescent="0.35">
      <c r="I241" s="211" t="s">
        <v>427</v>
      </c>
      <c r="J241" s="2" t="str">
        <f t="shared" si="12"/>
        <v>12.2.2</v>
      </c>
      <c r="K241" s="216"/>
    </row>
    <row r="242" spans="9:11" s="2" customFormat="1" x14ac:dyDescent="0.35">
      <c r="I242" s="211" t="s">
        <v>428</v>
      </c>
      <c r="J242" s="2" t="str">
        <f t="shared" si="12"/>
        <v>12.2.3</v>
      </c>
      <c r="K242" s="216"/>
    </row>
    <row r="243" spans="9:11" s="2" customFormat="1" x14ac:dyDescent="0.35">
      <c r="I243" s="211" t="s">
        <v>429</v>
      </c>
      <c r="J243" s="2" t="str">
        <f t="shared" si="12"/>
        <v>13.1.1</v>
      </c>
      <c r="K243" s="216"/>
    </row>
    <row r="244" spans="9:11" s="2" customFormat="1" x14ac:dyDescent="0.35">
      <c r="I244" s="211" t="s">
        <v>430</v>
      </c>
      <c r="J244" s="2" t="str">
        <f t="shared" si="12"/>
        <v>13.1.2</v>
      </c>
      <c r="K244" s="216"/>
    </row>
    <row r="245" spans="9:11" s="2" customFormat="1" x14ac:dyDescent="0.35">
      <c r="I245" s="211" t="s">
        <v>431</v>
      </c>
      <c r="J245" s="2" t="str">
        <f t="shared" si="12"/>
        <v>13.1.3.1</v>
      </c>
      <c r="K245" s="216"/>
    </row>
    <row r="246" spans="9:11" s="2" customFormat="1" x14ac:dyDescent="0.35">
      <c r="I246" s="211" t="s">
        <v>432</v>
      </c>
      <c r="J246" s="2" t="str">
        <f t="shared" si="12"/>
        <v>13.1.3.2</v>
      </c>
      <c r="K246" s="216"/>
    </row>
    <row r="247" spans="9:11" s="2" customFormat="1" x14ac:dyDescent="0.35">
      <c r="I247" s="211" t="s">
        <v>433</v>
      </c>
      <c r="J247" s="2" t="str">
        <f t="shared" si="12"/>
        <v>13.1.4</v>
      </c>
      <c r="K247" s="216"/>
    </row>
    <row r="248" spans="9:11" s="2" customFormat="1" x14ac:dyDescent="0.35">
      <c r="I248" s="211" t="s">
        <v>434</v>
      </c>
      <c r="J248" s="2" t="str">
        <f t="shared" si="12"/>
        <v>14.1.1</v>
      </c>
      <c r="K248" s="216"/>
    </row>
    <row r="249" spans="9:11" s="2" customFormat="1" x14ac:dyDescent="0.35">
      <c r="I249" s="211" t="s">
        <v>435</v>
      </c>
      <c r="J249" s="2" t="str">
        <f t="shared" si="12"/>
        <v>14.1.2</v>
      </c>
      <c r="K249" s="216"/>
    </row>
    <row r="250" spans="9:11" s="2" customFormat="1" x14ac:dyDescent="0.35">
      <c r="I250" s="211" t="s">
        <v>436</v>
      </c>
      <c r="J250" s="2" t="str">
        <f t="shared" si="12"/>
        <v>14.1.3</v>
      </c>
      <c r="K250" s="216"/>
    </row>
    <row r="251" spans="9:11" s="2" customFormat="1" x14ac:dyDescent="0.35">
      <c r="I251" s="211" t="s">
        <v>437</v>
      </c>
      <c r="J251" s="2" t="str">
        <f t="shared" si="12"/>
        <v>14.1.4</v>
      </c>
      <c r="K251" s="216"/>
    </row>
    <row r="252" spans="9:11" s="2" customFormat="1" x14ac:dyDescent="0.35">
      <c r="I252" s="211" t="s">
        <v>438</v>
      </c>
      <c r="J252" s="2" t="str">
        <f t="shared" si="12"/>
        <v>15.1.1</v>
      </c>
      <c r="K252" s="216"/>
    </row>
    <row r="253" spans="9:11" s="2" customFormat="1" x14ac:dyDescent="0.35">
      <c r="I253" s="211" t="s">
        <v>439</v>
      </c>
      <c r="J253" s="2" t="str">
        <f t="shared" si="12"/>
        <v>15.1.2</v>
      </c>
      <c r="K253" s="216"/>
    </row>
    <row r="254" spans="9:11" s="2" customFormat="1" x14ac:dyDescent="0.35">
      <c r="I254" s="211" t="s">
        <v>440</v>
      </c>
      <c r="J254" s="2" t="str">
        <f t="shared" si="12"/>
        <v>15.2.1</v>
      </c>
      <c r="K254" s="216"/>
    </row>
    <row r="255" spans="9:11" s="2" customFormat="1" x14ac:dyDescent="0.35">
      <c r="I255" s="211" t="s">
        <v>441</v>
      </c>
      <c r="J255" s="2" t="str">
        <f t="shared" si="12"/>
        <v>15.2.2</v>
      </c>
      <c r="K255" s="216"/>
    </row>
    <row r="256" spans="9:11" s="2" customFormat="1" x14ac:dyDescent="0.35">
      <c r="I256" s="211" t="s">
        <v>442</v>
      </c>
      <c r="J256" s="2" t="str">
        <f t="shared" si="12"/>
        <v>15.2.3</v>
      </c>
      <c r="K256" s="216"/>
    </row>
    <row r="257" spans="9:11" s="2" customFormat="1" x14ac:dyDescent="0.35">
      <c r="I257" s="211" t="s">
        <v>443</v>
      </c>
      <c r="J257" s="2" t="str">
        <f t="shared" si="12"/>
        <v>15.2.4</v>
      </c>
      <c r="K257" s="216"/>
    </row>
    <row r="258" spans="9:11" s="2" customFormat="1" x14ac:dyDescent="0.35">
      <c r="I258" s="211" t="s">
        <v>444</v>
      </c>
      <c r="J258" s="2" t="str">
        <f t="shared" si="12"/>
        <v>15.2.5</v>
      </c>
      <c r="K258" s="216"/>
    </row>
    <row r="259" spans="9:11" s="2" customFormat="1" x14ac:dyDescent="0.35">
      <c r="I259" s="211" t="s">
        <v>445</v>
      </c>
      <c r="J259" s="2" t="str">
        <f t="shared" si="12"/>
        <v>15.2.6</v>
      </c>
      <c r="K259" s="216"/>
    </row>
    <row r="260" spans="9:11" s="2" customFormat="1" x14ac:dyDescent="0.35">
      <c r="I260" s="211" t="s">
        <v>446</v>
      </c>
      <c r="J260" s="2" t="str">
        <f t="shared" si="12"/>
        <v>15.2.7</v>
      </c>
      <c r="K260" s="216"/>
    </row>
    <row r="261" spans="9:11" s="2" customFormat="1" x14ac:dyDescent="0.35">
      <c r="I261" s="211" t="s">
        <v>447</v>
      </c>
      <c r="J261" s="2" t="str">
        <f t="shared" si="12"/>
        <v>15.3.1</v>
      </c>
      <c r="K261" s="216"/>
    </row>
    <row r="262" spans="9:11" s="2" customFormat="1" x14ac:dyDescent="0.35">
      <c r="I262" s="211" t="s">
        <v>448</v>
      </c>
      <c r="J262" s="2" t="str">
        <f t="shared" si="12"/>
        <v>15.3.2</v>
      </c>
      <c r="K262" s="216"/>
    </row>
    <row r="263" spans="9:11" s="2" customFormat="1" x14ac:dyDescent="0.35">
      <c r="I263" s="211" t="s">
        <v>449</v>
      </c>
      <c r="J263" s="2" t="str">
        <f t="shared" si="12"/>
        <v>16.1.1</v>
      </c>
      <c r="K263" s="216"/>
    </row>
    <row r="264" spans="9:11" s="2" customFormat="1" x14ac:dyDescent="0.35">
      <c r="I264" s="211" t="s">
        <v>450</v>
      </c>
      <c r="J264" s="2" t="str">
        <f t="shared" si="12"/>
        <v>16.1.2</v>
      </c>
      <c r="K264" s="216"/>
    </row>
    <row r="265" spans="9:11" s="2" customFormat="1" x14ac:dyDescent="0.35">
      <c r="I265" s="211" t="s">
        <v>451</v>
      </c>
      <c r="J265" s="2" t="str">
        <f t="shared" si="12"/>
        <v>16.2.1</v>
      </c>
      <c r="K265" s="216"/>
    </row>
    <row r="266" spans="9:11" s="2" customFormat="1" x14ac:dyDescent="0.35">
      <c r="I266" s="211" t="s">
        <v>452</v>
      </c>
      <c r="J266" s="2" t="str">
        <f t="shared" si="12"/>
        <v>16.2.2</v>
      </c>
      <c r="K266" s="216"/>
    </row>
    <row r="267" spans="9:11" s="2" customFormat="1" x14ac:dyDescent="0.35">
      <c r="I267" s="211" t="s">
        <v>453</v>
      </c>
      <c r="J267" s="2" t="str">
        <f t="shared" si="12"/>
        <v>16.2.3</v>
      </c>
      <c r="K267" s="216"/>
    </row>
    <row r="268" spans="9:11" s="2" customFormat="1" x14ac:dyDescent="0.35">
      <c r="I268" s="211" t="s">
        <v>454</v>
      </c>
      <c r="J268" s="2" t="str">
        <f t="shared" si="12"/>
        <v>16.2.4</v>
      </c>
      <c r="K268" s="216"/>
    </row>
    <row r="269" spans="9:11" s="2" customFormat="1" x14ac:dyDescent="0.35">
      <c r="I269" s="211" t="s">
        <v>455</v>
      </c>
      <c r="J269" s="2" t="str">
        <f t="shared" si="12"/>
        <v>16.2.5</v>
      </c>
      <c r="K269" s="216"/>
    </row>
    <row r="270" spans="9:11" s="2" customFormat="1" x14ac:dyDescent="0.35">
      <c r="I270" s="211" t="s">
        <v>456</v>
      </c>
      <c r="J270" s="2" t="str">
        <f t="shared" si="12"/>
        <v>16.2.6</v>
      </c>
      <c r="K270" s="216"/>
    </row>
    <row r="271" spans="9:11" s="2" customFormat="1" x14ac:dyDescent="0.35">
      <c r="I271" s="211" t="s">
        <v>457</v>
      </c>
      <c r="J271" s="2" t="str">
        <f t="shared" si="12"/>
        <v>16.2.7</v>
      </c>
      <c r="K271" s="216"/>
    </row>
    <row r="272" spans="9:11" s="2" customFormat="1" x14ac:dyDescent="0.35">
      <c r="I272" s="211" t="s">
        <v>543</v>
      </c>
      <c r="J272" s="2" t="e">
        <f t="shared" si="12"/>
        <v>#N/A</v>
      </c>
      <c r="K272" s="216"/>
    </row>
    <row r="273" spans="9:11" s="2" customFormat="1" x14ac:dyDescent="0.35">
      <c r="I273" s="211" t="s">
        <v>543</v>
      </c>
      <c r="J273" s="2" t="e">
        <f t="shared" si="12"/>
        <v>#N/A</v>
      </c>
      <c r="K273" s="216"/>
    </row>
    <row r="274" spans="9:11" s="2" customFormat="1" x14ac:dyDescent="0.35">
      <c r="I274" s="211" t="s">
        <v>543</v>
      </c>
      <c r="J274" s="2" t="e">
        <f t="shared" ref="J274:J337" si="14">VLOOKUP(I274,$A$17:$A$236,1,FALSE)</f>
        <v>#N/A</v>
      </c>
      <c r="K274" s="216"/>
    </row>
    <row r="275" spans="9:11" s="2" customFormat="1" x14ac:dyDescent="0.35">
      <c r="I275" s="211" t="s">
        <v>458</v>
      </c>
      <c r="J275" s="2" t="str">
        <f t="shared" si="14"/>
        <v>16.2.9</v>
      </c>
      <c r="K275" s="216"/>
    </row>
    <row r="276" spans="9:11" s="2" customFormat="1" x14ac:dyDescent="0.35">
      <c r="I276" s="211" t="s">
        <v>459</v>
      </c>
      <c r="J276" s="2" t="str">
        <f t="shared" si="14"/>
        <v>16.2.10</v>
      </c>
      <c r="K276" s="216"/>
    </row>
    <row r="277" spans="9:11" s="2" customFormat="1" x14ac:dyDescent="0.35">
      <c r="I277" s="211" t="s">
        <v>460</v>
      </c>
      <c r="J277" s="2" t="str">
        <f t="shared" si="14"/>
        <v>16.2.11</v>
      </c>
      <c r="K277" s="216"/>
    </row>
    <row r="278" spans="9:11" s="2" customFormat="1" x14ac:dyDescent="0.35">
      <c r="I278" s="211" t="s">
        <v>461</v>
      </c>
      <c r="J278" s="2" t="str">
        <f t="shared" si="14"/>
        <v>16.2.12</v>
      </c>
      <c r="K278" s="216"/>
    </row>
    <row r="279" spans="9:11" s="2" customFormat="1" x14ac:dyDescent="0.35">
      <c r="I279" s="211" t="s">
        <v>462</v>
      </c>
      <c r="J279" s="2" t="str">
        <f t="shared" si="14"/>
        <v>16.2.13</v>
      </c>
      <c r="K279" s="216"/>
    </row>
    <row r="280" spans="9:11" s="2" customFormat="1" x14ac:dyDescent="0.35">
      <c r="I280" s="211" t="s">
        <v>463</v>
      </c>
      <c r="J280" s="2" t="str">
        <f t="shared" si="14"/>
        <v>16.2.14</v>
      </c>
      <c r="K280" s="216"/>
    </row>
    <row r="281" spans="9:11" s="2" customFormat="1" x14ac:dyDescent="0.35">
      <c r="I281" s="211" t="s">
        <v>544</v>
      </c>
      <c r="J281" s="2" t="e">
        <f t="shared" si="14"/>
        <v>#N/A</v>
      </c>
      <c r="K281" s="216"/>
    </row>
    <row r="282" spans="9:11" s="2" customFormat="1" x14ac:dyDescent="0.35">
      <c r="I282" s="211" t="s">
        <v>544</v>
      </c>
      <c r="J282" s="2" t="e">
        <f t="shared" si="14"/>
        <v>#N/A</v>
      </c>
      <c r="K282" s="216"/>
    </row>
    <row r="283" spans="9:11" s="2" customFormat="1" x14ac:dyDescent="0.35">
      <c r="I283" s="211" t="s">
        <v>544</v>
      </c>
      <c r="J283" s="2" t="e">
        <f t="shared" si="14"/>
        <v>#N/A</v>
      </c>
      <c r="K283" s="216"/>
    </row>
    <row r="284" spans="9:11" s="2" customFormat="1" x14ac:dyDescent="0.35">
      <c r="I284" s="211" t="s">
        <v>464</v>
      </c>
      <c r="J284" s="2" t="str">
        <f t="shared" si="14"/>
        <v>16.2.16</v>
      </c>
      <c r="K284" s="216"/>
    </row>
    <row r="285" spans="9:11" s="2" customFormat="1" x14ac:dyDescent="0.35">
      <c r="I285" s="211" t="s">
        <v>465</v>
      </c>
      <c r="J285" s="2" t="str">
        <f t="shared" si="14"/>
        <v>16.2.17</v>
      </c>
      <c r="K285" s="216"/>
    </row>
    <row r="286" spans="9:11" s="2" customFormat="1" x14ac:dyDescent="0.35">
      <c r="I286" s="211" t="s">
        <v>466</v>
      </c>
      <c r="J286" s="2" t="str">
        <f t="shared" si="14"/>
        <v>16.2.18</v>
      </c>
      <c r="K286" s="216"/>
    </row>
    <row r="287" spans="9:11" s="2" customFormat="1" x14ac:dyDescent="0.35">
      <c r="I287" s="211" t="s">
        <v>467</v>
      </c>
      <c r="J287" s="2" t="str">
        <f t="shared" si="14"/>
        <v>16.2.19</v>
      </c>
      <c r="K287" s="216"/>
    </row>
    <row r="288" spans="9:11" s="2" customFormat="1" x14ac:dyDescent="0.35">
      <c r="I288" s="211" t="s">
        <v>468</v>
      </c>
      <c r="J288" s="2" t="str">
        <f t="shared" si="14"/>
        <v>16.2.20</v>
      </c>
      <c r="K288" s="216"/>
    </row>
    <row r="289" spans="9:11" s="2" customFormat="1" x14ac:dyDescent="0.35">
      <c r="I289" s="211" t="s">
        <v>469</v>
      </c>
      <c r="J289" s="2" t="str">
        <f t="shared" si="14"/>
        <v>16.3.1</v>
      </c>
      <c r="K289" s="216"/>
    </row>
    <row r="290" spans="9:11" s="2" customFormat="1" x14ac:dyDescent="0.35">
      <c r="I290" s="211" t="s">
        <v>470</v>
      </c>
      <c r="J290" s="2" t="str">
        <f t="shared" si="14"/>
        <v>16.3.2</v>
      </c>
      <c r="K290" s="216"/>
    </row>
    <row r="291" spans="9:11" s="2" customFormat="1" x14ac:dyDescent="0.35">
      <c r="I291" s="211" t="s">
        <v>545</v>
      </c>
      <c r="J291" s="2" t="str">
        <f t="shared" si="14"/>
        <v>16.3.3</v>
      </c>
      <c r="K291" s="216"/>
    </row>
    <row r="292" spans="9:11" s="2" customFormat="1" x14ac:dyDescent="0.35">
      <c r="I292" s="211" t="s">
        <v>545</v>
      </c>
      <c r="J292" s="2" t="str">
        <f t="shared" si="14"/>
        <v>16.3.3</v>
      </c>
      <c r="K292" s="216"/>
    </row>
    <row r="293" spans="9:11" s="2" customFormat="1" x14ac:dyDescent="0.35">
      <c r="I293" s="211" t="s">
        <v>545</v>
      </c>
      <c r="J293" s="2" t="str">
        <f t="shared" si="14"/>
        <v>16.3.3</v>
      </c>
      <c r="K293" s="216"/>
    </row>
    <row r="294" spans="9:11" s="2" customFormat="1" x14ac:dyDescent="0.35">
      <c r="I294" s="211" t="s">
        <v>545</v>
      </c>
      <c r="J294" s="2" t="str">
        <f t="shared" si="14"/>
        <v>16.3.3</v>
      </c>
      <c r="K294" s="216"/>
    </row>
    <row r="295" spans="9:11" s="2" customFormat="1" x14ac:dyDescent="0.35">
      <c r="I295" s="211" t="s">
        <v>545</v>
      </c>
      <c r="J295" s="2" t="str">
        <f t="shared" si="14"/>
        <v>16.3.3</v>
      </c>
      <c r="K295" s="216"/>
    </row>
    <row r="296" spans="9:11" s="2" customFormat="1" x14ac:dyDescent="0.35">
      <c r="I296" s="211" t="s">
        <v>545</v>
      </c>
      <c r="J296" s="2" t="str">
        <f t="shared" si="14"/>
        <v>16.3.3</v>
      </c>
      <c r="K296" s="216"/>
    </row>
    <row r="297" spans="9:11" s="2" customFormat="1" x14ac:dyDescent="0.35">
      <c r="I297" s="211" t="s">
        <v>546</v>
      </c>
      <c r="J297" s="2" t="str">
        <f t="shared" si="14"/>
        <v>16.3.4</v>
      </c>
      <c r="K297" s="216"/>
    </row>
    <row r="298" spans="9:11" s="2" customFormat="1" x14ac:dyDescent="0.35">
      <c r="I298" s="211" t="s">
        <v>546</v>
      </c>
      <c r="J298" s="2" t="str">
        <f t="shared" si="14"/>
        <v>16.3.4</v>
      </c>
      <c r="K298" s="216"/>
    </row>
    <row r="299" spans="9:11" s="2" customFormat="1" x14ac:dyDescent="0.35">
      <c r="I299" s="211" t="s">
        <v>546</v>
      </c>
      <c r="J299" s="2" t="str">
        <f t="shared" si="14"/>
        <v>16.3.4</v>
      </c>
      <c r="K299" s="216"/>
    </row>
    <row r="300" spans="9:11" s="2" customFormat="1" x14ac:dyDescent="0.35">
      <c r="I300" s="211" t="s">
        <v>546</v>
      </c>
      <c r="J300" s="2" t="str">
        <f t="shared" si="14"/>
        <v>16.3.4</v>
      </c>
      <c r="K300" s="216"/>
    </row>
    <row r="301" spans="9:11" s="2" customFormat="1" x14ac:dyDescent="0.35">
      <c r="I301" s="211" t="s">
        <v>546</v>
      </c>
      <c r="J301" s="2" t="str">
        <f t="shared" si="14"/>
        <v>16.3.4</v>
      </c>
      <c r="K301" s="216"/>
    </row>
    <row r="302" spans="9:11" s="2" customFormat="1" x14ac:dyDescent="0.35">
      <c r="I302" s="211" t="s">
        <v>546</v>
      </c>
      <c r="J302" s="2" t="str">
        <f t="shared" si="14"/>
        <v>16.3.4</v>
      </c>
      <c r="K302" s="216"/>
    </row>
    <row r="303" spans="9:11" s="2" customFormat="1" x14ac:dyDescent="0.35">
      <c r="I303" s="211" t="s">
        <v>471</v>
      </c>
      <c r="J303" s="2" t="str">
        <f t="shared" si="14"/>
        <v>17.1.1</v>
      </c>
      <c r="K303" s="216"/>
    </row>
    <row r="304" spans="9:11" s="2" customFormat="1" x14ac:dyDescent="0.35">
      <c r="I304" s="211" t="s">
        <v>472</v>
      </c>
      <c r="J304" s="2" t="str">
        <f t="shared" si="14"/>
        <v>17.2.1</v>
      </c>
      <c r="K304" s="216"/>
    </row>
    <row r="305" spans="9:11" s="2" customFormat="1" x14ac:dyDescent="0.35">
      <c r="I305" s="211" t="s">
        <v>547</v>
      </c>
      <c r="J305" s="2" t="e">
        <f t="shared" si="14"/>
        <v>#N/A</v>
      </c>
      <c r="K305" s="216"/>
    </row>
    <row r="306" spans="9:11" s="2" customFormat="1" x14ac:dyDescent="0.35">
      <c r="I306" s="211" t="s">
        <v>547</v>
      </c>
      <c r="J306" s="2" t="e">
        <f t="shared" si="14"/>
        <v>#N/A</v>
      </c>
      <c r="K306" s="216"/>
    </row>
    <row r="307" spans="9:11" s="2" customFormat="1" x14ac:dyDescent="0.35">
      <c r="I307" s="211" t="s">
        <v>547</v>
      </c>
      <c r="J307" s="2" t="e">
        <f t="shared" si="14"/>
        <v>#N/A</v>
      </c>
      <c r="K307" s="216"/>
    </row>
    <row r="308" spans="9:11" s="2" customFormat="1" x14ac:dyDescent="0.35">
      <c r="I308" s="211" t="s">
        <v>473</v>
      </c>
      <c r="J308" s="2" t="str">
        <f t="shared" si="14"/>
        <v>17.4.1</v>
      </c>
      <c r="K308" s="216"/>
    </row>
    <row r="309" spans="9:11" s="2" customFormat="1" x14ac:dyDescent="0.35">
      <c r="I309" s="211" t="s">
        <v>474</v>
      </c>
      <c r="J309" s="2" t="str">
        <f t="shared" si="14"/>
        <v>18.1.1.1</v>
      </c>
      <c r="K309" s="216"/>
    </row>
    <row r="310" spans="9:11" s="2" customFormat="1" x14ac:dyDescent="0.35">
      <c r="I310" s="211" t="s">
        <v>475</v>
      </c>
      <c r="J310" s="2" t="str">
        <f t="shared" si="14"/>
        <v>18.1.1.2</v>
      </c>
      <c r="K310" s="216"/>
    </row>
    <row r="311" spans="9:11" s="2" customFormat="1" x14ac:dyDescent="0.35">
      <c r="I311" s="211" t="s">
        <v>476</v>
      </c>
      <c r="J311" s="2" t="str">
        <f t="shared" si="14"/>
        <v>18.1.1.3</v>
      </c>
      <c r="K311" s="216"/>
    </row>
    <row r="312" spans="9:11" s="2" customFormat="1" x14ac:dyDescent="0.35">
      <c r="I312" s="211" t="s">
        <v>477</v>
      </c>
      <c r="J312" s="2" t="str">
        <f t="shared" si="14"/>
        <v>18.1.2.1</v>
      </c>
      <c r="K312" s="216"/>
    </row>
    <row r="313" spans="9:11" s="2" customFormat="1" x14ac:dyDescent="0.35">
      <c r="I313" s="211" t="s">
        <v>478</v>
      </c>
      <c r="J313" s="2" t="str">
        <f t="shared" si="14"/>
        <v>18.1.2.2</v>
      </c>
      <c r="K313" s="216"/>
    </row>
    <row r="314" spans="9:11" s="2" customFormat="1" x14ac:dyDescent="0.35">
      <c r="I314" s="211" t="s">
        <v>479</v>
      </c>
      <c r="J314" s="2" t="str">
        <f t="shared" si="14"/>
        <v>18.1.2.3</v>
      </c>
      <c r="K314" s="216"/>
    </row>
    <row r="315" spans="9:11" s="2" customFormat="1" x14ac:dyDescent="0.35">
      <c r="I315" s="211" t="s">
        <v>480</v>
      </c>
      <c r="J315" s="2" t="str">
        <f t="shared" si="14"/>
        <v>18.1.2.4</v>
      </c>
      <c r="K315" s="216"/>
    </row>
    <row r="316" spans="9:11" s="2" customFormat="1" x14ac:dyDescent="0.35">
      <c r="I316" s="211" t="s">
        <v>481</v>
      </c>
      <c r="J316" s="2" t="str">
        <f t="shared" si="14"/>
        <v>18.1.3.1</v>
      </c>
      <c r="K316" s="216"/>
    </row>
    <row r="317" spans="9:11" s="2" customFormat="1" x14ac:dyDescent="0.35">
      <c r="I317" s="211" t="s">
        <v>482</v>
      </c>
      <c r="J317" s="2" t="str">
        <f t="shared" si="14"/>
        <v>18.1.3.2</v>
      </c>
      <c r="K317" s="216"/>
    </row>
    <row r="318" spans="9:11" s="2" customFormat="1" x14ac:dyDescent="0.35">
      <c r="I318" s="211" t="s">
        <v>548</v>
      </c>
      <c r="J318" s="2" t="e">
        <f t="shared" si="14"/>
        <v>#N/A</v>
      </c>
      <c r="K318" s="216"/>
    </row>
    <row r="319" spans="9:11" s="2" customFormat="1" x14ac:dyDescent="0.35">
      <c r="I319" s="211" t="s">
        <v>548</v>
      </c>
      <c r="J319" s="2" t="e">
        <f t="shared" si="14"/>
        <v>#N/A</v>
      </c>
      <c r="K319" s="216"/>
    </row>
    <row r="320" spans="9:11" s="2" customFormat="1" x14ac:dyDescent="0.35">
      <c r="I320" s="211" t="s">
        <v>549</v>
      </c>
      <c r="J320" s="2" t="e">
        <f t="shared" si="14"/>
        <v>#N/A</v>
      </c>
      <c r="K320" s="216"/>
    </row>
    <row r="321" spans="9:11" s="2" customFormat="1" x14ac:dyDescent="0.35">
      <c r="I321" s="211" t="s">
        <v>549</v>
      </c>
      <c r="J321" s="2" t="e">
        <f t="shared" si="14"/>
        <v>#N/A</v>
      </c>
      <c r="K321" s="216"/>
    </row>
    <row r="322" spans="9:11" s="2" customFormat="1" x14ac:dyDescent="0.35">
      <c r="I322" s="211" t="s">
        <v>550</v>
      </c>
      <c r="J322" s="2" t="e">
        <f t="shared" si="14"/>
        <v>#N/A</v>
      </c>
      <c r="K322" s="216"/>
    </row>
    <row r="323" spans="9:11" s="2" customFormat="1" x14ac:dyDescent="0.35">
      <c r="I323" s="211" t="s">
        <v>550</v>
      </c>
      <c r="J323" s="2" t="e">
        <f t="shared" si="14"/>
        <v>#N/A</v>
      </c>
      <c r="K323" s="216"/>
    </row>
    <row r="324" spans="9:11" s="2" customFormat="1" x14ac:dyDescent="0.35">
      <c r="I324" s="211" t="s">
        <v>551</v>
      </c>
      <c r="J324" s="2" t="e">
        <f t="shared" si="14"/>
        <v>#N/A</v>
      </c>
      <c r="K324" s="216"/>
    </row>
    <row r="325" spans="9:11" s="2" customFormat="1" x14ac:dyDescent="0.35">
      <c r="I325" s="211" t="s">
        <v>551</v>
      </c>
      <c r="J325" s="2" t="e">
        <f t="shared" si="14"/>
        <v>#N/A</v>
      </c>
      <c r="K325" s="216"/>
    </row>
    <row r="326" spans="9:11" s="2" customFormat="1" x14ac:dyDescent="0.35">
      <c r="I326" s="211" t="s">
        <v>552</v>
      </c>
      <c r="J326" s="2" t="e">
        <f t="shared" si="14"/>
        <v>#N/A</v>
      </c>
      <c r="K326" s="216"/>
    </row>
    <row r="327" spans="9:11" s="2" customFormat="1" x14ac:dyDescent="0.35">
      <c r="I327" s="211" t="s">
        <v>552</v>
      </c>
      <c r="J327" s="2" t="e">
        <f t="shared" si="14"/>
        <v>#N/A</v>
      </c>
      <c r="K327" s="216"/>
    </row>
    <row r="328" spans="9:11" s="2" customFormat="1" x14ac:dyDescent="0.35">
      <c r="I328" s="211" t="s">
        <v>553</v>
      </c>
      <c r="J328" s="2" t="e">
        <f t="shared" si="14"/>
        <v>#N/A</v>
      </c>
      <c r="K328" s="216"/>
    </row>
    <row r="329" spans="9:11" s="2" customFormat="1" x14ac:dyDescent="0.35">
      <c r="I329" s="211" t="s">
        <v>553</v>
      </c>
      <c r="J329" s="2" t="e">
        <f t="shared" si="14"/>
        <v>#N/A</v>
      </c>
      <c r="K329" s="216"/>
    </row>
    <row r="330" spans="9:11" s="2" customFormat="1" x14ac:dyDescent="0.35">
      <c r="I330" s="211" t="s">
        <v>483</v>
      </c>
      <c r="J330" s="2" t="e">
        <f t="shared" si="14"/>
        <v>#N/A</v>
      </c>
      <c r="K330" s="216"/>
    </row>
    <row r="331" spans="9:11" s="2" customFormat="1" x14ac:dyDescent="0.35">
      <c r="I331" s="211" t="s">
        <v>484</v>
      </c>
      <c r="J331" s="2" t="e">
        <f t="shared" si="14"/>
        <v>#N/A</v>
      </c>
      <c r="K331" s="216"/>
    </row>
    <row r="332" spans="9:11" s="2" customFormat="1" x14ac:dyDescent="0.35">
      <c r="I332" s="211" t="s">
        <v>485</v>
      </c>
      <c r="J332" s="2" t="e">
        <f t="shared" si="14"/>
        <v>#N/A</v>
      </c>
      <c r="K332" s="216"/>
    </row>
    <row r="333" spans="9:11" s="2" customFormat="1" x14ac:dyDescent="0.35">
      <c r="I333" s="211" t="s">
        <v>486</v>
      </c>
      <c r="J333" s="2" t="str">
        <f t="shared" si="14"/>
        <v>19.1.1</v>
      </c>
      <c r="K333" s="216"/>
    </row>
    <row r="334" spans="9:11" s="2" customFormat="1" x14ac:dyDescent="0.35">
      <c r="I334" s="211" t="s">
        <v>487</v>
      </c>
      <c r="J334" s="2" t="str">
        <f t="shared" si="14"/>
        <v>19.1.2</v>
      </c>
      <c r="K334" s="216"/>
    </row>
    <row r="335" spans="9:11" s="2" customFormat="1" x14ac:dyDescent="0.35">
      <c r="I335" s="211" t="s">
        <v>488</v>
      </c>
      <c r="J335" s="2" t="str">
        <f t="shared" si="14"/>
        <v>19.1.3.1</v>
      </c>
      <c r="K335" s="216"/>
    </row>
    <row r="336" spans="9:11" s="2" customFormat="1" x14ac:dyDescent="0.35">
      <c r="I336" s="211" t="s">
        <v>489</v>
      </c>
      <c r="J336" s="2" t="str">
        <f t="shared" si="14"/>
        <v>19.1.3.2</v>
      </c>
      <c r="K336" s="216"/>
    </row>
    <row r="337" spans="9:11" s="2" customFormat="1" x14ac:dyDescent="0.35">
      <c r="I337" s="211" t="s">
        <v>490</v>
      </c>
      <c r="J337" s="2" t="str">
        <f t="shared" si="14"/>
        <v>19.1.4.1</v>
      </c>
      <c r="K337" s="216"/>
    </row>
    <row r="338" spans="9:11" s="2" customFormat="1" x14ac:dyDescent="0.35">
      <c r="I338" s="211" t="s">
        <v>491</v>
      </c>
      <c r="J338" s="2" t="str">
        <f t="shared" ref="J338:J379" si="15">VLOOKUP(I338,$A$17:$A$236,1,FALSE)</f>
        <v>19.1.4.2</v>
      </c>
      <c r="K338" s="216"/>
    </row>
    <row r="339" spans="9:11" s="2" customFormat="1" x14ac:dyDescent="0.35">
      <c r="I339" s="211" t="s">
        <v>554</v>
      </c>
      <c r="J339" s="2" t="str">
        <f t="shared" si="15"/>
        <v>20.1.1</v>
      </c>
      <c r="K339" s="216"/>
    </row>
    <row r="340" spans="9:11" s="2" customFormat="1" x14ac:dyDescent="0.35">
      <c r="I340" s="211" t="s">
        <v>555</v>
      </c>
      <c r="J340" s="2" t="str">
        <f t="shared" si="15"/>
        <v>20.2.1</v>
      </c>
      <c r="K340" s="216"/>
    </row>
    <row r="341" spans="9:11" s="2" customFormat="1" x14ac:dyDescent="0.35">
      <c r="I341" s="211" t="s">
        <v>567</v>
      </c>
      <c r="J341" s="2" t="str">
        <f t="shared" si="15"/>
        <v>20.3.1</v>
      </c>
      <c r="K341" s="216"/>
    </row>
    <row r="342" spans="9:11" s="2" customFormat="1" x14ac:dyDescent="0.35">
      <c r="I342" s="211" t="s">
        <v>567</v>
      </c>
      <c r="J342" s="2" t="str">
        <f t="shared" si="15"/>
        <v>20.3.1</v>
      </c>
      <c r="K342" s="216"/>
    </row>
    <row r="343" spans="9:11" s="2" customFormat="1" x14ac:dyDescent="0.35">
      <c r="I343" s="211" t="s">
        <v>556</v>
      </c>
      <c r="J343" s="2" t="str">
        <f t="shared" si="15"/>
        <v>20.4.1.1</v>
      </c>
      <c r="K343" s="216"/>
    </row>
    <row r="344" spans="9:11" s="2" customFormat="1" x14ac:dyDescent="0.35">
      <c r="I344" s="211" t="s">
        <v>557</v>
      </c>
      <c r="J344" s="2" t="str">
        <f t="shared" si="15"/>
        <v>20.4.1.2</v>
      </c>
      <c r="K344" s="216"/>
    </row>
    <row r="345" spans="9:11" s="2" customFormat="1" x14ac:dyDescent="0.35">
      <c r="I345" s="211" t="s">
        <v>558</v>
      </c>
      <c r="J345" s="2" t="str">
        <f t="shared" si="15"/>
        <v>20.4.1.3</v>
      </c>
      <c r="K345" s="216"/>
    </row>
    <row r="346" spans="9:11" s="2" customFormat="1" x14ac:dyDescent="0.35">
      <c r="I346" s="211" t="s">
        <v>559</v>
      </c>
      <c r="J346" s="2" t="str">
        <f t="shared" si="15"/>
        <v>20.4.2</v>
      </c>
      <c r="K346" s="216"/>
    </row>
    <row r="347" spans="9:11" s="2" customFormat="1" x14ac:dyDescent="0.35">
      <c r="I347" s="211" t="s">
        <v>560</v>
      </c>
      <c r="J347" s="2" t="str">
        <f t="shared" si="15"/>
        <v>20.4.3</v>
      </c>
      <c r="K347" s="216"/>
    </row>
    <row r="348" spans="9:11" s="2" customFormat="1" x14ac:dyDescent="0.35">
      <c r="I348" s="211" t="s">
        <v>561</v>
      </c>
      <c r="J348" s="2" t="str">
        <f t="shared" si="15"/>
        <v>20.5.1.1</v>
      </c>
      <c r="K348" s="216"/>
    </row>
    <row r="349" spans="9:11" s="2" customFormat="1" x14ac:dyDescent="0.35">
      <c r="I349" s="211" t="s">
        <v>562</v>
      </c>
      <c r="J349" s="2" t="str">
        <f t="shared" si="15"/>
        <v>20.5.1.2</v>
      </c>
      <c r="K349" s="216"/>
    </row>
    <row r="350" spans="9:11" s="2" customFormat="1" x14ac:dyDescent="0.35">
      <c r="I350" s="211" t="s">
        <v>563</v>
      </c>
      <c r="J350" s="2" t="str">
        <f t="shared" si="15"/>
        <v>20.6.1.1</v>
      </c>
      <c r="K350" s="216"/>
    </row>
    <row r="351" spans="9:11" s="2" customFormat="1" x14ac:dyDescent="0.35">
      <c r="I351" s="211" t="s">
        <v>564</v>
      </c>
      <c r="J351" s="2" t="str">
        <f t="shared" si="15"/>
        <v>20.6.1.2</v>
      </c>
      <c r="K351" s="216"/>
    </row>
    <row r="352" spans="9:11" s="2" customFormat="1" x14ac:dyDescent="0.35">
      <c r="I352" s="211" t="s">
        <v>565</v>
      </c>
      <c r="J352" s="2" t="str">
        <f t="shared" si="15"/>
        <v>20.7.1</v>
      </c>
      <c r="K352" s="216"/>
    </row>
    <row r="353" spans="9:11" s="2" customFormat="1" x14ac:dyDescent="0.35">
      <c r="I353" s="211" t="s">
        <v>566</v>
      </c>
      <c r="J353" s="2" t="str">
        <f t="shared" si="15"/>
        <v>20.7.2</v>
      </c>
      <c r="K353" s="216"/>
    </row>
    <row r="354" spans="9:11" s="2" customFormat="1" x14ac:dyDescent="0.35">
      <c r="I354" s="211" t="s">
        <v>568</v>
      </c>
      <c r="J354" s="2" t="str">
        <f t="shared" si="15"/>
        <v>23.1.1</v>
      </c>
      <c r="K354" s="216"/>
    </row>
    <row r="355" spans="9:11" s="2" customFormat="1" x14ac:dyDescent="0.35">
      <c r="I355" s="211" t="s">
        <v>568</v>
      </c>
      <c r="J355" s="2" t="str">
        <f t="shared" si="15"/>
        <v>23.1.1</v>
      </c>
      <c r="K355" s="216"/>
    </row>
    <row r="356" spans="9:11" s="2" customFormat="1" x14ac:dyDescent="0.35">
      <c r="I356" s="211" t="s">
        <v>568</v>
      </c>
      <c r="J356" s="2" t="str">
        <f t="shared" si="15"/>
        <v>23.1.1</v>
      </c>
      <c r="K356" s="216"/>
    </row>
    <row r="357" spans="9:11" s="2" customFormat="1" x14ac:dyDescent="0.35">
      <c r="I357" s="211" t="s">
        <v>568</v>
      </c>
      <c r="J357" s="2" t="str">
        <f t="shared" si="15"/>
        <v>23.1.1</v>
      </c>
      <c r="K357" s="216"/>
    </row>
    <row r="358" spans="9:11" s="2" customFormat="1" x14ac:dyDescent="0.35">
      <c r="I358" s="211" t="s">
        <v>569</v>
      </c>
      <c r="J358" s="2" t="str">
        <f t="shared" si="15"/>
        <v>23.1.2</v>
      </c>
      <c r="K358" s="216"/>
    </row>
    <row r="359" spans="9:11" s="2" customFormat="1" x14ac:dyDescent="0.35">
      <c r="I359" s="211" t="s">
        <v>569</v>
      </c>
      <c r="J359" s="2" t="str">
        <f t="shared" si="15"/>
        <v>23.1.2</v>
      </c>
      <c r="K359" s="216"/>
    </row>
    <row r="360" spans="9:11" s="2" customFormat="1" x14ac:dyDescent="0.35">
      <c r="I360" s="211" t="s">
        <v>569</v>
      </c>
      <c r="J360" s="2" t="str">
        <f t="shared" si="15"/>
        <v>23.1.2</v>
      </c>
      <c r="K360" s="216"/>
    </row>
    <row r="361" spans="9:11" s="2" customFormat="1" x14ac:dyDescent="0.35">
      <c r="I361" s="211" t="s">
        <v>569</v>
      </c>
      <c r="J361" s="2" t="str">
        <f t="shared" si="15"/>
        <v>23.1.2</v>
      </c>
      <c r="K361" s="216"/>
    </row>
    <row r="362" spans="9:11" s="2" customFormat="1" x14ac:dyDescent="0.35">
      <c r="I362" s="211" t="s">
        <v>570</v>
      </c>
      <c r="J362" s="2" t="str">
        <f t="shared" si="15"/>
        <v>23.2.1</v>
      </c>
      <c r="K362" s="216"/>
    </row>
    <row r="363" spans="9:11" s="2" customFormat="1" x14ac:dyDescent="0.35">
      <c r="I363" s="211" t="s">
        <v>570</v>
      </c>
      <c r="J363" s="2" t="str">
        <f t="shared" si="15"/>
        <v>23.2.1</v>
      </c>
      <c r="K363" s="216"/>
    </row>
    <row r="364" spans="9:11" s="2" customFormat="1" x14ac:dyDescent="0.35">
      <c r="I364" s="211" t="s">
        <v>570</v>
      </c>
      <c r="J364" s="2" t="str">
        <f t="shared" si="15"/>
        <v>23.2.1</v>
      </c>
      <c r="K364" s="216"/>
    </row>
    <row r="365" spans="9:11" s="2" customFormat="1" x14ac:dyDescent="0.35">
      <c r="I365" s="211" t="s">
        <v>570</v>
      </c>
      <c r="J365" s="2" t="str">
        <f t="shared" si="15"/>
        <v>23.2.1</v>
      </c>
      <c r="K365" s="216"/>
    </row>
    <row r="366" spans="9:11" s="2" customFormat="1" x14ac:dyDescent="0.35">
      <c r="I366" s="211" t="s">
        <v>571</v>
      </c>
      <c r="J366" s="2" t="str">
        <f t="shared" si="15"/>
        <v>23.2.2</v>
      </c>
      <c r="K366" s="216"/>
    </row>
    <row r="367" spans="9:11" s="2" customFormat="1" x14ac:dyDescent="0.35">
      <c r="I367" s="211" t="s">
        <v>571</v>
      </c>
      <c r="J367" s="2" t="str">
        <f t="shared" si="15"/>
        <v>23.2.2</v>
      </c>
      <c r="K367" s="216"/>
    </row>
    <row r="368" spans="9:11" s="2" customFormat="1" x14ac:dyDescent="0.35">
      <c r="I368" s="211" t="s">
        <v>571</v>
      </c>
      <c r="J368" s="2" t="str">
        <f t="shared" si="15"/>
        <v>23.2.2</v>
      </c>
      <c r="K368" s="216"/>
    </row>
    <row r="369" spans="1:11" s="2" customFormat="1" x14ac:dyDescent="0.35">
      <c r="I369" s="211" t="s">
        <v>571</v>
      </c>
      <c r="J369" s="2" t="str">
        <f t="shared" si="15"/>
        <v>23.2.2</v>
      </c>
      <c r="K369" s="216"/>
    </row>
    <row r="370" spans="1:11" s="2" customFormat="1" x14ac:dyDescent="0.35">
      <c r="I370" s="211" t="s">
        <v>572</v>
      </c>
      <c r="J370" s="2" t="str">
        <f t="shared" si="15"/>
        <v>23.2.3</v>
      </c>
      <c r="K370" s="216"/>
    </row>
    <row r="371" spans="1:11" s="2" customFormat="1" x14ac:dyDescent="0.35">
      <c r="I371" s="211" t="s">
        <v>572</v>
      </c>
      <c r="J371" s="2" t="str">
        <f t="shared" si="15"/>
        <v>23.2.3</v>
      </c>
      <c r="K371" s="216"/>
    </row>
    <row r="372" spans="1:11" s="2" customFormat="1" x14ac:dyDescent="0.35">
      <c r="I372" s="211" t="s">
        <v>572</v>
      </c>
      <c r="J372" s="2" t="str">
        <f t="shared" si="15"/>
        <v>23.2.3</v>
      </c>
      <c r="K372" s="216"/>
    </row>
    <row r="373" spans="1:11" s="2" customFormat="1" x14ac:dyDescent="0.35">
      <c r="I373" s="211" t="s">
        <v>572</v>
      </c>
      <c r="J373" s="2" t="str">
        <f t="shared" si="15"/>
        <v>23.2.3</v>
      </c>
      <c r="K373" s="216"/>
    </row>
    <row r="374" spans="1:11" s="2" customFormat="1" x14ac:dyDescent="0.35">
      <c r="I374" s="211" t="s">
        <v>573</v>
      </c>
      <c r="J374" s="2" t="str">
        <f t="shared" si="15"/>
        <v>23.2.4</v>
      </c>
      <c r="K374" s="216"/>
    </row>
    <row r="375" spans="1:11" s="2" customFormat="1" x14ac:dyDescent="0.35">
      <c r="I375" s="211" t="s">
        <v>573</v>
      </c>
      <c r="J375" s="2" t="str">
        <f t="shared" si="15"/>
        <v>23.2.4</v>
      </c>
      <c r="K375" s="216"/>
    </row>
    <row r="376" spans="1:11" s="2" customFormat="1" x14ac:dyDescent="0.35">
      <c r="I376" s="211" t="s">
        <v>573</v>
      </c>
      <c r="J376" s="2" t="str">
        <f t="shared" si="15"/>
        <v>23.2.4</v>
      </c>
      <c r="K376" s="216"/>
    </row>
    <row r="377" spans="1:11" s="2" customFormat="1" x14ac:dyDescent="0.35">
      <c r="I377" s="211" t="s">
        <v>573</v>
      </c>
      <c r="J377" s="2" t="str">
        <f t="shared" si="15"/>
        <v>23.2.4</v>
      </c>
      <c r="K377" s="216"/>
    </row>
    <row r="378" spans="1:11" s="2" customFormat="1" x14ac:dyDescent="0.35">
      <c r="I378" s="211" t="s">
        <v>574</v>
      </c>
      <c r="J378" s="2" t="str">
        <f t="shared" si="15"/>
        <v>23.3.1</v>
      </c>
      <c r="K378" s="216"/>
    </row>
    <row r="379" spans="1:11" s="2" customFormat="1" x14ac:dyDescent="0.35">
      <c r="I379" s="211" t="s">
        <v>575</v>
      </c>
      <c r="J379" s="2" t="str">
        <f t="shared" si="15"/>
        <v>23.3.2</v>
      </c>
      <c r="K379" s="216"/>
    </row>
    <row r="380" spans="1:11" s="2" customFormat="1" x14ac:dyDescent="0.35">
      <c r="K380" s="216"/>
    </row>
    <row r="381" spans="1:11" s="2" customFormat="1" x14ac:dyDescent="0.35">
      <c r="K381" s="216"/>
    </row>
    <row r="382" spans="1:11" s="2" customFormat="1" x14ac:dyDescent="0.35">
      <c r="A382" s="22"/>
      <c r="B382" s="22"/>
      <c r="C382" s="23"/>
      <c r="D382" s="23"/>
      <c r="E382" s="23"/>
      <c r="K382" s="216"/>
    </row>
    <row r="383" spans="1:11" x14ac:dyDescent="0.35">
      <c r="A383" s="22" t="s">
        <v>782</v>
      </c>
      <c r="B383" s="20" t="s">
        <v>371</v>
      </c>
      <c r="C383" s="203" t="s">
        <v>712</v>
      </c>
      <c r="D383" s="23"/>
      <c r="E383" s="23"/>
    </row>
    <row r="384" spans="1:11" x14ac:dyDescent="0.35">
      <c r="A384" s="22" t="s">
        <v>782</v>
      </c>
      <c r="B384" s="20" t="s">
        <v>372</v>
      </c>
      <c r="C384" s="203" t="s">
        <v>712</v>
      </c>
      <c r="D384" s="23"/>
      <c r="E384" s="23"/>
    </row>
    <row r="385" spans="1:5" x14ac:dyDescent="0.35">
      <c r="A385" s="22" t="s">
        <v>782</v>
      </c>
      <c r="B385" s="20" t="s">
        <v>373</v>
      </c>
      <c r="C385" s="203" t="s">
        <v>712</v>
      </c>
      <c r="D385" s="23"/>
      <c r="E385" s="23"/>
    </row>
    <row r="386" spans="1:5" x14ac:dyDescent="0.35">
      <c r="A386" s="22" t="s">
        <v>782</v>
      </c>
      <c r="B386" s="20" t="s">
        <v>374</v>
      </c>
      <c r="C386" s="203" t="s">
        <v>712</v>
      </c>
      <c r="D386" s="23"/>
      <c r="E386" s="23"/>
    </row>
    <row r="387" spans="1:5" x14ac:dyDescent="0.35">
      <c r="A387" s="22" t="s">
        <v>782</v>
      </c>
      <c r="B387" s="20" t="s">
        <v>375</v>
      </c>
      <c r="C387" s="203" t="s">
        <v>712</v>
      </c>
      <c r="D387" s="23"/>
      <c r="E387" s="23"/>
    </row>
    <row r="388" spans="1:5" x14ac:dyDescent="0.35">
      <c r="A388" s="22" t="s">
        <v>782</v>
      </c>
      <c r="B388" s="20" t="s">
        <v>376</v>
      </c>
      <c r="C388" s="203" t="s">
        <v>712</v>
      </c>
      <c r="D388" s="23"/>
      <c r="E388" s="23"/>
    </row>
    <row r="389" spans="1:5" x14ac:dyDescent="0.35">
      <c r="A389" s="22" t="s">
        <v>782</v>
      </c>
      <c r="B389" s="20" t="s">
        <v>377</v>
      </c>
      <c r="C389" s="203" t="s">
        <v>712</v>
      </c>
      <c r="D389" s="23"/>
      <c r="E389" s="23"/>
    </row>
    <row r="390" spans="1:5" x14ac:dyDescent="0.35">
      <c r="A390" s="22" t="s">
        <v>782</v>
      </c>
      <c r="B390" s="20" t="s">
        <v>378</v>
      </c>
      <c r="C390" s="203" t="s">
        <v>712</v>
      </c>
      <c r="D390" s="23"/>
      <c r="E390" s="23"/>
    </row>
    <row r="391" spans="1:5" x14ac:dyDescent="0.35">
      <c r="A391" s="22" t="s">
        <v>782</v>
      </c>
      <c r="B391" s="20" t="s">
        <v>379</v>
      </c>
      <c r="C391" s="203" t="s">
        <v>712</v>
      </c>
      <c r="D391" s="23"/>
      <c r="E391" s="23"/>
    </row>
    <row r="392" spans="1:5" x14ac:dyDescent="0.35">
      <c r="A392" s="22" t="s">
        <v>782</v>
      </c>
      <c r="B392" s="20" t="s">
        <v>380</v>
      </c>
      <c r="C392" s="203" t="s">
        <v>712</v>
      </c>
      <c r="D392" s="23"/>
      <c r="E392" s="23"/>
    </row>
    <row r="393" spans="1:5" x14ac:dyDescent="0.35">
      <c r="A393" s="22" t="s">
        <v>782</v>
      </c>
      <c r="B393" s="20" t="s">
        <v>381</v>
      </c>
      <c r="C393" s="203" t="s">
        <v>712</v>
      </c>
      <c r="D393" s="23"/>
      <c r="E393" s="23"/>
    </row>
    <row r="394" spans="1:5" x14ac:dyDescent="0.35">
      <c r="A394" s="22" t="s">
        <v>782</v>
      </c>
      <c r="B394" s="21" t="s">
        <v>382</v>
      </c>
      <c r="C394" s="203" t="s">
        <v>712</v>
      </c>
      <c r="D394" s="23"/>
      <c r="E394" s="23"/>
    </row>
    <row r="395" spans="1:5" x14ac:dyDescent="0.35">
      <c r="A395" s="22" t="s">
        <v>782</v>
      </c>
      <c r="B395" s="22" t="s">
        <v>383</v>
      </c>
      <c r="C395" s="203" t="s">
        <v>712</v>
      </c>
      <c r="D395" s="23"/>
      <c r="E395" s="23"/>
    </row>
    <row r="396" spans="1:5" x14ac:dyDescent="0.35">
      <c r="A396" s="22" t="s">
        <v>782</v>
      </c>
      <c r="B396" s="22" t="s">
        <v>384</v>
      </c>
      <c r="C396" s="203" t="s">
        <v>712</v>
      </c>
      <c r="D396" s="6"/>
      <c r="E396" s="6"/>
    </row>
    <row r="397" spans="1:5" x14ac:dyDescent="0.35">
      <c r="A397" s="22" t="s">
        <v>782</v>
      </c>
      <c r="B397" s="22" t="s">
        <v>385</v>
      </c>
      <c r="C397" s="203" t="s">
        <v>712</v>
      </c>
      <c r="D397" s="6"/>
      <c r="E397" s="6"/>
    </row>
    <row r="398" spans="1:5" x14ac:dyDescent="0.35">
      <c r="A398" s="22" t="s">
        <v>782</v>
      </c>
      <c r="B398" s="21" t="s">
        <v>386</v>
      </c>
      <c r="C398" s="203" t="s">
        <v>712</v>
      </c>
      <c r="D398" s="6"/>
      <c r="E398" s="6"/>
    </row>
    <row r="399" spans="1:5" x14ac:dyDescent="0.35">
      <c r="A399" s="22" t="s">
        <v>782</v>
      </c>
      <c r="B399" s="21" t="s">
        <v>387</v>
      </c>
      <c r="C399" s="203" t="s">
        <v>712</v>
      </c>
      <c r="D399" s="6"/>
      <c r="E399" s="6"/>
    </row>
    <row r="400" spans="1:5" x14ac:dyDescent="0.35">
      <c r="A400" s="22" t="s">
        <v>782</v>
      </c>
      <c r="B400" s="23" t="s">
        <v>388</v>
      </c>
      <c r="C400" s="203" t="s">
        <v>712</v>
      </c>
      <c r="D400" s="6"/>
      <c r="E400" s="6"/>
    </row>
    <row r="401" spans="1:5" x14ac:dyDescent="0.35">
      <c r="A401" s="22" t="s">
        <v>782</v>
      </c>
      <c r="B401" s="21" t="s">
        <v>389</v>
      </c>
      <c r="C401" s="203" t="s">
        <v>712</v>
      </c>
      <c r="D401" s="6"/>
      <c r="E401" s="6"/>
    </row>
    <row r="402" spans="1:5" x14ac:dyDescent="0.35">
      <c r="A402" s="22" t="s">
        <v>782</v>
      </c>
      <c r="B402" s="100" t="s">
        <v>390</v>
      </c>
      <c r="C402" s="203" t="s">
        <v>712</v>
      </c>
      <c r="D402" s="6"/>
      <c r="E402" s="6"/>
    </row>
    <row r="403" spans="1:5" x14ac:dyDescent="0.35">
      <c r="A403" s="22" t="s">
        <v>782</v>
      </c>
      <c r="B403" s="22" t="s">
        <v>391</v>
      </c>
      <c r="C403" s="203" t="s">
        <v>712</v>
      </c>
      <c r="D403" s="6"/>
      <c r="E403" s="6"/>
    </row>
    <row r="404" spans="1:5" x14ac:dyDescent="0.35">
      <c r="A404" s="22" t="s">
        <v>782</v>
      </c>
      <c r="B404" s="21" t="s">
        <v>392</v>
      </c>
      <c r="C404" s="203" t="s">
        <v>712</v>
      </c>
      <c r="D404" s="6"/>
      <c r="E404" s="6"/>
    </row>
    <row r="405" spans="1:5" x14ac:dyDescent="0.35">
      <c r="A405" s="22" t="s">
        <v>782</v>
      </c>
      <c r="B405" s="21" t="s">
        <v>393</v>
      </c>
      <c r="C405" s="203" t="s">
        <v>712</v>
      </c>
      <c r="D405" s="6"/>
      <c r="E405" s="6"/>
    </row>
    <row r="406" spans="1:5" x14ac:dyDescent="0.35">
      <c r="A406" s="22" t="s">
        <v>782</v>
      </c>
      <c r="B406" s="24" t="s">
        <v>394</v>
      </c>
      <c r="C406" s="203" t="s">
        <v>712</v>
      </c>
      <c r="D406" s="6"/>
      <c r="E406" s="6"/>
    </row>
    <row r="407" spans="1:5" x14ac:dyDescent="0.35">
      <c r="A407" s="22" t="s">
        <v>782</v>
      </c>
      <c r="B407" s="21" t="s">
        <v>395</v>
      </c>
      <c r="C407" s="203" t="s">
        <v>712</v>
      </c>
      <c r="D407" s="6"/>
      <c r="E407" s="6"/>
    </row>
    <row r="408" spans="1:5" x14ac:dyDescent="0.35">
      <c r="A408" s="22" t="s">
        <v>782</v>
      </c>
      <c r="B408" s="24" t="s">
        <v>396</v>
      </c>
      <c r="C408" s="203" t="s">
        <v>712</v>
      </c>
      <c r="D408" s="6"/>
      <c r="E408" s="6"/>
    </row>
    <row r="409" spans="1:5" x14ac:dyDescent="0.35">
      <c r="A409" s="22" t="s">
        <v>782</v>
      </c>
      <c r="B409" s="23" t="s">
        <v>397</v>
      </c>
      <c r="C409" s="203" t="s">
        <v>712</v>
      </c>
      <c r="D409" s="6"/>
      <c r="E409" s="6"/>
    </row>
    <row r="410" spans="1:5" x14ac:dyDescent="0.35">
      <c r="A410" s="22" t="s">
        <v>782</v>
      </c>
      <c r="B410" s="24" t="s">
        <v>398</v>
      </c>
      <c r="C410" s="203" t="s">
        <v>712</v>
      </c>
      <c r="D410" s="6"/>
      <c r="E410" s="6"/>
    </row>
    <row r="411" spans="1:5" x14ac:dyDescent="0.35">
      <c r="A411" s="22" t="s">
        <v>782</v>
      </c>
      <c r="B411" s="21" t="s">
        <v>399</v>
      </c>
      <c r="C411" s="203" t="s">
        <v>712</v>
      </c>
      <c r="D411" s="6"/>
      <c r="E411" s="6"/>
    </row>
    <row r="412" spans="1:5" x14ac:dyDescent="0.35">
      <c r="A412" s="22" t="s">
        <v>782</v>
      </c>
      <c r="B412" s="24" t="s">
        <v>400</v>
      </c>
      <c r="C412" s="203" t="s">
        <v>712</v>
      </c>
      <c r="D412" s="6"/>
      <c r="E412" s="6"/>
    </row>
    <row r="413" spans="1:5" x14ac:dyDescent="0.35">
      <c r="A413" s="22" t="s">
        <v>782</v>
      </c>
      <c r="B413" s="21" t="s">
        <v>401</v>
      </c>
      <c r="C413" s="203" t="s">
        <v>712</v>
      </c>
      <c r="D413" s="6"/>
      <c r="E413" s="6"/>
    </row>
    <row r="414" spans="1:5" x14ac:dyDescent="0.35">
      <c r="A414" s="22" t="s">
        <v>782</v>
      </c>
      <c r="B414" s="24" t="s">
        <v>402</v>
      </c>
      <c r="C414" s="203" t="s">
        <v>712</v>
      </c>
      <c r="D414" s="6"/>
      <c r="E414" s="6"/>
    </row>
    <row r="415" spans="1:5" x14ac:dyDescent="0.35">
      <c r="A415" s="22" t="s">
        <v>782</v>
      </c>
      <c r="B415" s="21" t="s">
        <v>403</v>
      </c>
      <c r="C415" s="203" t="s">
        <v>712</v>
      </c>
      <c r="D415" s="6"/>
      <c r="E415" s="6"/>
    </row>
    <row r="416" spans="1:5" x14ac:dyDescent="0.35">
      <c r="A416" s="22" t="s">
        <v>782</v>
      </c>
      <c r="B416" s="24" t="s">
        <v>404</v>
      </c>
      <c r="C416" s="203" t="s">
        <v>712</v>
      </c>
      <c r="D416" s="6"/>
      <c r="E416" s="6"/>
    </row>
    <row r="417" spans="1:5" x14ac:dyDescent="0.35">
      <c r="A417" s="22" t="s">
        <v>782</v>
      </c>
      <c r="B417" s="21" t="s">
        <v>405</v>
      </c>
      <c r="C417" s="203" t="s">
        <v>712</v>
      </c>
      <c r="D417" s="6"/>
      <c r="E417" s="6"/>
    </row>
    <row r="418" spans="1:5" x14ac:dyDescent="0.35">
      <c r="A418" s="22" t="s">
        <v>782</v>
      </c>
      <c r="B418" s="21" t="s">
        <v>406</v>
      </c>
      <c r="C418" s="203" t="s">
        <v>712</v>
      </c>
      <c r="D418" s="6"/>
      <c r="E418" s="6"/>
    </row>
    <row r="419" spans="1:5" x14ac:dyDescent="0.35">
      <c r="A419" s="22" t="s">
        <v>782</v>
      </c>
      <c r="B419" s="24" t="s">
        <v>407</v>
      </c>
      <c r="C419" s="203" t="s">
        <v>712</v>
      </c>
      <c r="D419" s="6"/>
      <c r="E419" s="6"/>
    </row>
    <row r="420" spans="1:5" x14ac:dyDescent="0.35">
      <c r="A420" s="22" t="s">
        <v>782</v>
      </c>
      <c r="B420" s="22" t="s">
        <v>408</v>
      </c>
      <c r="C420" s="203" t="s">
        <v>712</v>
      </c>
      <c r="D420" s="6"/>
      <c r="E420" s="6"/>
    </row>
    <row r="421" spans="1:5" x14ac:dyDescent="0.35">
      <c r="A421" s="22" t="s">
        <v>782</v>
      </c>
      <c r="B421" s="21" t="s">
        <v>409</v>
      </c>
      <c r="C421" s="203" t="s">
        <v>712</v>
      </c>
      <c r="D421" s="6"/>
      <c r="E421" s="6"/>
    </row>
    <row r="422" spans="1:5" x14ac:dyDescent="0.35">
      <c r="A422" s="22" t="s">
        <v>782</v>
      </c>
      <c r="B422" s="21" t="s">
        <v>410</v>
      </c>
      <c r="C422" s="203" t="s">
        <v>712</v>
      </c>
      <c r="D422" s="6"/>
      <c r="E422" s="6"/>
    </row>
    <row r="423" spans="1:5" x14ac:dyDescent="0.35">
      <c r="A423" s="22" t="s">
        <v>782</v>
      </c>
      <c r="B423" s="22" t="s">
        <v>411</v>
      </c>
      <c r="C423" s="203" t="s">
        <v>712</v>
      </c>
      <c r="D423" s="6"/>
      <c r="E423" s="6"/>
    </row>
    <row r="424" spans="1:5" x14ac:dyDescent="0.35">
      <c r="A424" s="22" t="s">
        <v>782</v>
      </c>
      <c r="B424" s="23" t="s">
        <v>412</v>
      </c>
      <c r="C424" s="203" t="s">
        <v>712</v>
      </c>
      <c r="D424" s="6"/>
      <c r="E424" s="6"/>
    </row>
    <row r="425" spans="1:5" x14ac:dyDescent="0.35">
      <c r="A425" s="22" t="s">
        <v>782</v>
      </c>
      <c r="B425" s="20" t="s">
        <v>413</v>
      </c>
      <c r="C425" s="203" t="s">
        <v>712</v>
      </c>
      <c r="D425" s="6"/>
      <c r="E425" s="6"/>
    </row>
    <row r="426" spans="1:5" x14ac:dyDescent="0.35">
      <c r="A426" s="22" t="s">
        <v>782</v>
      </c>
      <c r="B426" s="20" t="s">
        <v>414</v>
      </c>
      <c r="C426" s="203" t="s">
        <v>712</v>
      </c>
      <c r="D426" s="6"/>
      <c r="E426" s="6"/>
    </row>
    <row r="427" spans="1:5" x14ac:dyDescent="0.35">
      <c r="A427" s="22" t="s">
        <v>782</v>
      </c>
      <c r="B427" s="20" t="s">
        <v>415</v>
      </c>
      <c r="C427" s="158" t="s">
        <v>731</v>
      </c>
      <c r="D427" s="6"/>
      <c r="E427" s="6"/>
    </row>
    <row r="428" spans="1:5" x14ac:dyDescent="0.35">
      <c r="A428" s="22" t="s">
        <v>782</v>
      </c>
      <c r="B428" s="20" t="s">
        <v>416</v>
      </c>
      <c r="C428" s="158" t="s">
        <v>731</v>
      </c>
      <c r="D428" s="6"/>
      <c r="E428" s="6"/>
    </row>
    <row r="429" spans="1:5" x14ac:dyDescent="0.35">
      <c r="A429" s="22" t="s">
        <v>782</v>
      </c>
      <c r="B429" s="20" t="s">
        <v>417</v>
      </c>
      <c r="C429" s="158" t="s">
        <v>731</v>
      </c>
      <c r="D429" s="6"/>
      <c r="E429" s="6"/>
    </row>
    <row r="430" spans="1:5" x14ac:dyDescent="0.35">
      <c r="A430" s="22" t="s">
        <v>782</v>
      </c>
      <c r="B430" s="21" t="s">
        <v>418</v>
      </c>
      <c r="C430" s="204" t="s">
        <v>713</v>
      </c>
      <c r="D430" s="6"/>
      <c r="E430" s="6"/>
    </row>
    <row r="431" spans="1:5" x14ac:dyDescent="0.35">
      <c r="A431" s="22" t="s">
        <v>782</v>
      </c>
      <c r="B431" s="21" t="s">
        <v>419</v>
      </c>
      <c r="C431" s="204" t="s">
        <v>713</v>
      </c>
      <c r="D431" s="6"/>
      <c r="E431" s="6"/>
    </row>
    <row r="432" spans="1:5" x14ac:dyDescent="0.35">
      <c r="A432" s="22" t="s">
        <v>782</v>
      </c>
      <c r="B432" s="21" t="s">
        <v>420</v>
      </c>
      <c r="C432" s="204" t="s">
        <v>713</v>
      </c>
      <c r="D432" s="6"/>
      <c r="E432" s="6"/>
    </row>
    <row r="433" spans="1:5" x14ac:dyDescent="0.35">
      <c r="A433" s="22" t="s">
        <v>782</v>
      </c>
      <c r="B433" s="20" t="s">
        <v>421</v>
      </c>
      <c r="C433" s="204" t="s">
        <v>713</v>
      </c>
      <c r="D433" s="6"/>
      <c r="E433" s="6"/>
    </row>
    <row r="434" spans="1:5" x14ac:dyDescent="0.35">
      <c r="A434" s="22" t="s">
        <v>782</v>
      </c>
      <c r="B434" s="22" t="s">
        <v>422</v>
      </c>
      <c r="C434" s="203" t="s">
        <v>712</v>
      </c>
      <c r="D434" s="6"/>
      <c r="E434" s="6"/>
    </row>
    <row r="435" spans="1:5" x14ac:dyDescent="0.35">
      <c r="A435" s="22" t="s">
        <v>782</v>
      </c>
      <c r="B435" s="23" t="s">
        <v>423</v>
      </c>
      <c r="C435" s="20" t="s">
        <v>742</v>
      </c>
      <c r="D435" s="6"/>
      <c r="E435" s="6"/>
    </row>
    <row r="436" spans="1:5" x14ac:dyDescent="0.35">
      <c r="A436" s="22" t="s">
        <v>782</v>
      </c>
      <c r="B436" s="23" t="s">
        <v>424</v>
      </c>
      <c r="C436" s="20" t="s">
        <v>742</v>
      </c>
      <c r="D436" s="6"/>
      <c r="E436" s="6"/>
    </row>
    <row r="437" spans="1:5" x14ac:dyDescent="0.35">
      <c r="A437" s="22" t="s">
        <v>782</v>
      </c>
      <c r="B437" s="23" t="s">
        <v>425</v>
      </c>
      <c r="C437" s="20" t="s">
        <v>742</v>
      </c>
      <c r="D437" s="6"/>
      <c r="E437" s="6"/>
    </row>
    <row r="438" spans="1:5" x14ac:dyDescent="0.35">
      <c r="A438" s="22" t="s">
        <v>782</v>
      </c>
      <c r="B438" s="23" t="s">
        <v>426</v>
      </c>
      <c r="C438" s="20" t="s">
        <v>742</v>
      </c>
      <c r="D438" s="6"/>
      <c r="E438" s="6"/>
    </row>
    <row r="439" spans="1:5" x14ac:dyDescent="0.35">
      <c r="A439" s="22" t="s">
        <v>782</v>
      </c>
      <c r="B439" s="23" t="s">
        <v>427</v>
      </c>
      <c r="C439" s="20" t="s">
        <v>742</v>
      </c>
      <c r="D439" s="6"/>
      <c r="E439" s="6"/>
    </row>
    <row r="440" spans="1:5" x14ac:dyDescent="0.35">
      <c r="A440" s="22" t="s">
        <v>782</v>
      </c>
      <c r="B440" s="23" t="s">
        <v>428</v>
      </c>
      <c r="C440" s="20" t="s">
        <v>742</v>
      </c>
      <c r="D440" s="6"/>
      <c r="E440" s="6"/>
    </row>
    <row r="441" spans="1:5" x14ac:dyDescent="0.35">
      <c r="A441" s="22" t="s">
        <v>782</v>
      </c>
      <c r="B441" s="21" t="s">
        <v>429</v>
      </c>
      <c r="C441" s="203" t="s">
        <v>712</v>
      </c>
      <c r="D441" s="6"/>
      <c r="E441" s="6"/>
    </row>
    <row r="442" spans="1:5" x14ac:dyDescent="0.35">
      <c r="A442" s="22" t="s">
        <v>782</v>
      </c>
      <c r="B442" s="21" t="s">
        <v>430</v>
      </c>
      <c r="C442" s="203" t="s">
        <v>712</v>
      </c>
      <c r="D442" s="6"/>
      <c r="E442" s="6"/>
    </row>
    <row r="443" spans="1:5" x14ac:dyDescent="0.35">
      <c r="A443" s="22" t="s">
        <v>782</v>
      </c>
      <c r="B443" s="21" t="s">
        <v>431</v>
      </c>
      <c r="C443" s="203" t="s">
        <v>712</v>
      </c>
      <c r="D443" s="6"/>
      <c r="E443" s="6"/>
    </row>
    <row r="444" spans="1:5" x14ac:dyDescent="0.35">
      <c r="A444" s="22" t="s">
        <v>782</v>
      </c>
      <c r="B444" s="21" t="s">
        <v>432</v>
      </c>
      <c r="C444" s="203" t="s">
        <v>712</v>
      </c>
      <c r="D444" s="6"/>
      <c r="E444" s="6"/>
    </row>
    <row r="445" spans="1:5" x14ac:dyDescent="0.35">
      <c r="A445" s="22" t="s">
        <v>782</v>
      </c>
      <c r="B445" s="21" t="s">
        <v>433</v>
      </c>
      <c r="C445" s="203" t="s">
        <v>712</v>
      </c>
      <c r="D445" s="6"/>
      <c r="E445" s="6"/>
    </row>
    <row r="446" spans="1:5" x14ac:dyDescent="0.35">
      <c r="A446" s="22" t="s">
        <v>782</v>
      </c>
      <c r="B446" s="23" t="s">
        <v>434</v>
      </c>
      <c r="C446" s="158" t="s">
        <v>731</v>
      </c>
      <c r="D446" s="6"/>
      <c r="E446" s="6"/>
    </row>
    <row r="447" spans="1:5" x14ac:dyDescent="0.35">
      <c r="A447" s="22" t="s">
        <v>782</v>
      </c>
      <c r="B447" s="23" t="s">
        <v>435</v>
      </c>
      <c r="C447" s="158" t="s">
        <v>731</v>
      </c>
      <c r="D447" s="6"/>
      <c r="E447" s="6"/>
    </row>
    <row r="448" spans="1:5" x14ac:dyDescent="0.35">
      <c r="A448" s="22" t="s">
        <v>782</v>
      </c>
      <c r="B448" s="23" t="s">
        <v>436</v>
      </c>
      <c r="C448" s="158" t="s">
        <v>731</v>
      </c>
      <c r="D448" s="6"/>
      <c r="E448" s="6"/>
    </row>
    <row r="449" spans="1:5" x14ac:dyDescent="0.35">
      <c r="A449" s="22" t="s">
        <v>782</v>
      </c>
      <c r="B449" s="23" t="s">
        <v>437</v>
      </c>
      <c r="C449" s="158" t="s">
        <v>731</v>
      </c>
      <c r="D449" s="6"/>
      <c r="E449" s="6"/>
    </row>
    <row r="450" spans="1:5" x14ac:dyDescent="0.35">
      <c r="A450" s="22" t="s">
        <v>782</v>
      </c>
      <c r="B450" s="20" t="s">
        <v>438</v>
      </c>
      <c r="C450" s="204" t="s">
        <v>713</v>
      </c>
      <c r="D450" s="6"/>
      <c r="E450" s="6"/>
    </row>
    <row r="451" spans="1:5" x14ac:dyDescent="0.35">
      <c r="A451" s="22" t="s">
        <v>782</v>
      </c>
      <c r="B451" s="20" t="s">
        <v>439</v>
      </c>
      <c r="C451" s="204" t="s">
        <v>713</v>
      </c>
      <c r="D451" s="6"/>
      <c r="E451" s="6"/>
    </row>
    <row r="452" spans="1:5" x14ac:dyDescent="0.35">
      <c r="A452" s="22" t="s">
        <v>782</v>
      </c>
      <c r="B452" s="20" t="s">
        <v>440</v>
      </c>
      <c r="C452" s="204" t="s">
        <v>713</v>
      </c>
      <c r="D452" s="6"/>
      <c r="E452" s="6"/>
    </row>
    <row r="453" spans="1:5" x14ac:dyDescent="0.35">
      <c r="A453" s="22" t="s">
        <v>782</v>
      </c>
      <c r="B453" s="20" t="s">
        <v>441</v>
      </c>
      <c r="C453" s="204" t="s">
        <v>713</v>
      </c>
      <c r="D453" s="6"/>
      <c r="E453" s="6"/>
    </row>
    <row r="454" spans="1:5" x14ac:dyDescent="0.35">
      <c r="A454" s="22" t="s">
        <v>782</v>
      </c>
      <c r="B454" s="20" t="s">
        <v>442</v>
      </c>
      <c r="C454" s="204" t="s">
        <v>713</v>
      </c>
      <c r="D454" s="6"/>
      <c r="E454" s="6"/>
    </row>
    <row r="455" spans="1:5" x14ac:dyDescent="0.35">
      <c r="A455" s="22" t="s">
        <v>782</v>
      </c>
      <c r="B455" s="20" t="s">
        <v>443</v>
      </c>
      <c r="C455" s="204" t="s">
        <v>713</v>
      </c>
      <c r="D455" s="6"/>
      <c r="E455" s="6"/>
    </row>
    <row r="456" spans="1:5" x14ac:dyDescent="0.35">
      <c r="A456" s="22" t="s">
        <v>782</v>
      </c>
      <c r="B456" s="20" t="s">
        <v>444</v>
      </c>
      <c r="C456" s="204" t="s">
        <v>713</v>
      </c>
      <c r="D456" s="6"/>
      <c r="E456" s="6"/>
    </row>
    <row r="457" spans="1:5" x14ac:dyDescent="0.35">
      <c r="A457" s="22" t="s">
        <v>782</v>
      </c>
      <c r="B457" s="21" t="s">
        <v>445</v>
      </c>
      <c r="C457" s="204" t="s">
        <v>713</v>
      </c>
      <c r="D457" s="6"/>
      <c r="E457" s="6"/>
    </row>
    <row r="458" spans="1:5" x14ac:dyDescent="0.35">
      <c r="A458" s="22" t="s">
        <v>782</v>
      </c>
      <c r="B458" s="21" t="s">
        <v>446</v>
      </c>
      <c r="C458" s="204" t="s">
        <v>713</v>
      </c>
      <c r="D458" s="6"/>
      <c r="E458" s="6"/>
    </row>
    <row r="459" spans="1:5" x14ac:dyDescent="0.35">
      <c r="A459" s="22" t="s">
        <v>782</v>
      </c>
      <c r="B459" s="23" t="s">
        <v>447</v>
      </c>
      <c r="C459" s="204" t="s">
        <v>713</v>
      </c>
      <c r="D459" s="6"/>
      <c r="E459" s="6"/>
    </row>
    <row r="460" spans="1:5" x14ac:dyDescent="0.35">
      <c r="A460" s="22" t="s">
        <v>782</v>
      </c>
      <c r="B460" s="23" t="s">
        <v>448</v>
      </c>
      <c r="C460" s="204" t="s">
        <v>713</v>
      </c>
      <c r="D460" s="6"/>
      <c r="E460" s="6"/>
    </row>
    <row r="461" spans="1:5" x14ac:dyDescent="0.35">
      <c r="A461" s="22" t="s">
        <v>782</v>
      </c>
      <c r="B461" s="20" t="s">
        <v>449</v>
      </c>
      <c r="C461" s="204" t="s">
        <v>713</v>
      </c>
      <c r="D461" s="6"/>
      <c r="E461" s="6"/>
    </row>
    <row r="462" spans="1:5" x14ac:dyDescent="0.35">
      <c r="A462" s="22" t="s">
        <v>782</v>
      </c>
      <c r="B462" s="20" t="s">
        <v>450</v>
      </c>
      <c r="C462" s="204" t="s">
        <v>713</v>
      </c>
      <c r="D462" s="6"/>
      <c r="E462" s="6"/>
    </row>
    <row r="463" spans="1:5" x14ac:dyDescent="0.35">
      <c r="A463" s="22" t="s">
        <v>782</v>
      </c>
      <c r="B463" s="23" t="s">
        <v>451</v>
      </c>
      <c r="C463" s="204" t="s">
        <v>713</v>
      </c>
      <c r="D463" s="6"/>
      <c r="E463" s="6"/>
    </row>
    <row r="464" spans="1:5" x14ac:dyDescent="0.35">
      <c r="A464" s="22" t="s">
        <v>782</v>
      </c>
      <c r="B464" s="23" t="s">
        <v>452</v>
      </c>
      <c r="C464" s="204" t="s">
        <v>713</v>
      </c>
      <c r="D464" s="6"/>
      <c r="E464" s="6"/>
    </row>
    <row r="465" spans="1:5" x14ac:dyDescent="0.35">
      <c r="A465" s="22" t="s">
        <v>782</v>
      </c>
      <c r="B465" s="23" t="s">
        <v>453</v>
      </c>
      <c r="C465" s="204" t="s">
        <v>713</v>
      </c>
      <c r="D465" s="6"/>
      <c r="E465" s="6"/>
    </row>
    <row r="466" spans="1:5" x14ac:dyDescent="0.35">
      <c r="A466" s="22" t="s">
        <v>782</v>
      </c>
      <c r="B466" s="23" t="s">
        <v>454</v>
      </c>
      <c r="C466" s="204" t="s">
        <v>713</v>
      </c>
      <c r="D466" s="6"/>
      <c r="E466" s="6"/>
    </row>
    <row r="467" spans="1:5" x14ac:dyDescent="0.35">
      <c r="A467" s="22" t="s">
        <v>782</v>
      </c>
      <c r="B467" s="23" t="s">
        <v>455</v>
      </c>
      <c r="C467" s="204" t="s">
        <v>713</v>
      </c>
      <c r="D467" s="6"/>
      <c r="E467" s="6"/>
    </row>
    <row r="468" spans="1:5" x14ac:dyDescent="0.35">
      <c r="A468" s="22" t="s">
        <v>782</v>
      </c>
      <c r="B468" s="23" t="s">
        <v>456</v>
      </c>
      <c r="C468" s="204" t="s">
        <v>713</v>
      </c>
      <c r="D468" s="6"/>
      <c r="E468" s="6"/>
    </row>
    <row r="469" spans="1:5" x14ac:dyDescent="0.35">
      <c r="A469" s="22" t="s">
        <v>782</v>
      </c>
      <c r="B469" s="23" t="s">
        <v>457</v>
      </c>
      <c r="C469" s="204" t="s">
        <v>713</v>
      </c>
      <c r="D469" s="6"/>
      <c r="E469" s="6"/>
    </row>
    <row r="470" spans="1:5" x14ac:dyDescent="0.35">
      <c r="A470" s="22" t="s">
        <v>782</v>
      </c>
      <c r="B470" s="20" t="s">
        <v>458</v>
      </c>
      <c r="C470" s="204" t="s">
        <v>713</v>
      </c>
      <c r="D470" s="6"/>
      <c r="E470" s="6"/>
    </row>
    <row r="471" spans="1:5" x14ac:dyDescent="0.35">
      <c r="A471" s="22" t="s">
        <v>782</v>
      </c>
      <c r="B471" s="23" t="s">
        <v>459</v>
      </c>
      <c r="C471" s="204" t="s">
        <v>713</v>
      </c>
      <c r="D471" s="6"/>
      <c r="E471" s="6"/>
    </row>
    <row r="472" spans="1:5" x14ac:dyDescent="0.35">
      <c r="A472" s="22" t="s">
        <v>782</v>
      </c>
      <c r="B472" s="23" t="s">
        <v>460</v>
      </c>
      <c r="C472" s="204" t="s">
        <v>713</v>
      </c>
      <c r="D472" s="6"/>
      <c r="E472" s="6"/>
    </row>
    <row r="473" spans="1:5" x14ac:dyDescent="0.35">
      <c r="A473" s="22" t="s">
        <v>782</v>
      </c>
      <c r="B473" s="23" t="s">
        <v>461</v>
      </c>
      <c r="C473" s="204" t="s">
        <v>713</v>
      </c>
      <c r="D473" s="6"/>
      <c r="E473" s="6"/>
    </row>
    <row r="474" spans="1:5" x14ac:dyDescent="0.35">
      <c r="A474" s="22" t="s">
        <v>782</v>
      </c>
      <c r="B474" s="23" t="s">
        <v>462</v>
      </c>
      <c r="C474" s="204" t="s">
        <v>713</v>
      </c>
      <c r="D474" s="6"/>
      <c r="E474" s="6"/>
    </row>
    <row r="475" spans="1:5" x14ac:dyDescent="0.35">
      <c r="A475" s="22" t="s">
        <v>782</v>
      </c>
      <c r="B475" s="23" t="s">
        <v>463</v>
      </c>
      <c r="C475" s="204" t="s">
        <v>713</v>
      </c>
      <c r="D475" s="6"/>
      <c r="E475" s="6"/>
    </row>
    <row r="476" spans="1:5" x14ac:dyDescent="0.35">
      <c r="A476" s="22" t="s">
        <v>782</v>
      </c>
      <c r="B476" s="20" t="s">
        <v>464</v>
      </c>
      <c r="C476" s="204" t="s">
        <v>713</v>
      </c>
      <c r="D476" s="6"/>
      <c r="E476" s="6"/>
    </row>
    <row r="477" spans="1:5" x14ac:dyDescent="0.35">
      <c r="A477" s="22" t="s">
        <v>782</v>
      </c>
      <c r="B477" s="21" t="s">
        <v>465</v>
      </c>
      <c r="C477" s="204" t="s">
        <v>713</v>
      </c>
      <c r="D477" s="6"/>
      <c r="E477" s="6"/>
    </row>
    <row r="478" spans="1:5" x14ac:dyDescent="0.35">
      <c r="A478" s="22" t="s">
        <v>782</v>
      </c>
      <c r="B478" s="21" t="s">
        <v>466</v>
      </c>
      <c r="C478" s="204" t="s">
        <v>713</v>
      </c>
      <c r="D478" s="6"/>
      <c r="E478" s="6"/>
    </row>
    <row r="479" spans="1:5" x14ac:dyDescent="0.35">
      <c r="A479" s="22" t="s">
        <v>782</v>
      </c>
      <c r="B479" s="22" t="s">
        <v>467</v>
      </c>
      <c r="C479" s="204" t="s">
        <v>713</v>
      </c>
      <c r="D479" s="6"/>
      <c r="E479" s="6"/>
    </row>
    <row r="480" spans="1:5" x14ac:dyDescent="0.35">
      <c r="A480" s="22" t="s">
        <v>782</v>
      </c>
      <c r="B480" s="23" t="s">
        <v>468</v>
      </c>
      <c r="C480" s="204" t="s">
        <v>713</v>
      </c>
      <c r="D480" s="6"/>
      <c r="E480" s="6"/>
    </row>
    <row r="481" spans="1:5" x14ac:dyDescent="0.35">
      <c r="A481" s="22" t="s">
        <v>782</v>
      </c>
      <c r="B481" s="20" t="s">
        <v>469</v>
      </c>
      <c r="C481" s="204" t="s">
        <v>713</v>
      </c>
      <c r="D481" s="6"/>
      <c r="E481" s="6"/>
    </row>
    <row r="482" spans="1:5" x14ac:dyDescent="0.35">
      <c r="A482" s="22" t="s">
        <v>782</v>
      </c>
      <c r="B482" s="20" t="s">
        <v>470</v>
      </c>
      <c r="C482" s="204" t="s">
        <v>713</v>
      </c>
      <c r="D482" s="6"/>
      <c r="E482" s="6"/>
    </row>
    <row r="483" spans="1:5" x14ac:dyDescent="0.35">
      <c r="A483" s="22" t="s">
        <v>782</v>
      </c>
      <c r="B483" s="23" t="s">
        <v>471</v>
      </c>
      <c r="C483" s="183" t="s">
        <v>743</v>
      </c>
      <c r="D483" s="6"/>
      <c r="E483" s="6"/>
    </row>
    <row r="484" spans="1:5" x14ac:dyDescent="0.35">
      <c r="A484" s="22" t="s">
        <v>782</v>
      </c>
      <c r="B484" s="23" t="s">
        <v>472</v>
      </c>
      <c r="C484" s="183" t="s">
        <v>743</v>
      </c>
      <c r="D484" s="6"/>
      <c r="E484" s="6"/>
    </row>
    <row r="485" spans="1:5" x14ac:dyDescent="0.35">
      <c r="A485" s="22" t="s">
        <v>782</v>
      </c>
      <c r="B485" s="21" t="s">
        <v>473</v>
      </c>
      <c r="C485" s="159" t="s">
        <v>747</v>
      </c>
      <c r="D485" s="6"/>
      <c r="E485" s="6"/>
    </row>
    <row r="486" spans="1:5" x14ac:dyDescent="0.35">
      <c r="A486" s="22" t="s">
        <v>782</v>
      </c>
      <c r="B486" s="22" t="s">
        <v>474</v>
      </c>
      <c r="C486" s="160" t="s">
        <v>748</v>
      </c>
      <c r="D486" s="6"/>
      <c r="E486" s="6"/>
    </row>
    <row r="487" spans="1:5" x14ac:dyDescent="0.35">
      <c r="A487" s="22" t="s">
        <v>782</v>
      </c>
      <c r="B487" s="22" t="s">
        <v>475</v>
      </c>
      <c r="C487" s="160" t="s">
        <v>748</v>
      </c>
      <c r="D487" s="6"/>
      <c r="E487" s="6"/>
    </row>
    <row r="488" spans="1:5" x14ac:dyDescent="0.35">
      <c r="A488" s="22" t="s">
        <v>782</v>
      </c>
      <c r="B488" s="22" t="s">
        <v>476</v>
      </c>
      <c r="C488" s="160" t="s">
        <v>748</v>
      </c>
      <c r="D488" s="6"/>
      <c r="E488" s="6"/>
    </row>
    <row r="489" spans="1:5" x14ac:dyDescent="0.35">
      <c r="A489" s="22" t="s">
        <v>782</v>
      </c>
      <c r="B489" s="22" t="s">
        <v>477</v>
      </c>
      <c r="C489" s="160" t="s">
        <v>748</v>
      </c>
      <c r="D489" s="6"/>
      <c r="E489" s="6"/>
    </row>
    <row r="490" spans="1:5" x14ac:dyDescent="0.35">
      <c r="A490" s="22" t="s">
        <v>782</v>
      </c>
      <c r="B490" s="22" t="s">
        <v>478</v>
      </c>
      <c r="C490" s="160" t="s">
        <v>748</v>
      </c>
      <c r="D490" s="6"/>
      <c r="E490" s="6"/>
    </row>
    <row r="491" spans="1:5" x14ac:dyDescent="0.35">
      <c r="A491" s="22" t="s">
        <v>782</v>
      </c>
      <c r="B491" s="22" t="s">
        <v>479</v>
      </c>
      <c r="C491" s="160" t="s">
        <v>748</v>
      </c>
      <c r="D491" s="6"/>
      <c r="E491" s="6"/>
    </row>
    <row r="492" spans="1:5" x14ac:dyDescent="0.35">
      <c r="A492" s="22" t="s">
        <v>782</v>
      </c>
      <c r="B492" s="22" t="s">
        <v>480</v>
      </c>
      <c r="C492" s="160" t="s">
        <v>748</v>
      </c>
      <c r="D492" s="6"/>
      <c r="E492" s="6"/>
    </row>
    <row r="493" spans="1:5" x14ac:dyDescent="0.35">
      <c r="A493" s="22" t="s">
        <v>782</v>
      </c>
      <c r="B493" s="22" t="s">
        <v>481</v>
      </c>
      <c r="C493" s="160" t="s">
        <v>748</v>
      </c>
      <c r="D493" s="6"/>
      <c r="E493" s="6"/>
    </row>
    <row r="494" spans="1:5" x14ac:dyDescent="0.35">
      <c r="A494" s="22" t="s">
        <v>782</v>
      </c>
      <c r="B494" s="22" t="s">
        <v>482</v>
      </c>
      <c r="C494" s="160" t="s">
        <v>748</v>
      </c>
      <c r="D494" s="6"/>
      <c r="E494" s="6"/>
    </row>
    <row r="495" spans="1:5" x14ac:dyDescent="0.35">
      <c r="A495" s="22" t="s">
        <v>782</v>
      </c>
      <c r="B495" s="23" t="s">
        <v>483</v>
      </c>
      <c r="C495" s="203" t="s">
        <v>712</v>
      </c>
      <c r="D495" s="6"/>
      <c r="E495" s="6"/>
    </row>
    <row r="496" spans="1:5" x14ac:dyDescent="0.35">
      <c r="A496" s="22" t="s">
        <v>782</v>
      </c>
      <c r="B496" s="23" t="s">
        <v>484</v>
      </c>
      <c r="C496" s="20" t="s">
        <v>742</v>
      </c>
      <c r="D496" s="6"/>
      <c r="E496" s="6"/>
    </row>
    <row r="497" spans="1:5" x14ac:dyDescent="0.35">
      <c r="A497" s="22" t="s">
        <v>782</v>
      </c>
      <c r="B497" s="23" t="s">
        <v>485</v>
      </c>
      <c r="C497" s="20" t="s">
        <v>742</v>
      </c>
      <c r="D497" s="6"/>
      <c r="E497" s="6"/>
    </row>
    <row r="498" spans="1:5" x14ac:dyDescent="0.35">
      <c r="A498" s="22" t="s">
        <v>782</v>
      </c>
      <c r="B498" s="22" t="s">
        <v>486</v>
      </c>
      <c r="C498" s="20" t="s">
        <v>742</v>
      </c>
      <c r="D498" s="6"/>
      <c r="E498" s="6"/>
    </row>
    <row r="499" spans="1:5" x14ac:dyDescent="0.35">
      <c r="A499" s="22" t="s">
        <v>782</v>
      </c>
      <c r="B499" s="22" t="s">
        <v>487</v>
      </c>
      <c r="C499" s="20" t="s">
        <v>742</v>
      </c>
      <c r="D499" s="6"/>
      <c r="E499" s="6"/>
    </row>
    <row r="500" spans="1:5" x14ac:dyDescent="0.35">
      <c r="A500" s="22" t="s">
        <v>782</v>
      </c>
      <c r="B500" s="23" t="s">
        <v>488</v>
      </c>
      <c r="C500" s="20" t="s">
        <v>742</v>
      </c>
      <c r="D500" s="6"/>
      <c r="E500" s="6"/>
    </row>
    <row r="501" spans="1:5" x14ac:dyDescent="0.35">
      <c r="A501" s="22" t="s">
        <v>782</v>
      </c>
      <c r="B501" s="23" t="s">
        <v>489</v>
      </c>
      <c r="C501" s="20" t="s">
        <v>742</v>
      </c>
      <c r="D501" s="6"/>
      <c r="E501" s="6"/>
    </row>
    <row r="502" spans="1:5" x14ac:dyDescent="0.35">
      <c r="A502" s="22" t="s">
        <v>782</v>
      </c>
      <c r="B502" s="23" t="s">
        <v>490</v>
      </c>
      <c r="C502" s="20" t="s">
        <v>742</v>
      </c>
      <c r="D502" s="6"/>
      <c r="E502" s="6"/>
    </row>
    <row r="503" spans="1:5" x14ac:dyDescent="0.35">
      <c r="A503" s="22" t="s">
        <v>782</v>
      </c>
      <c r="B503" s="23" t="s">
        <v>491</v>
      </c>
      <c r="C503" s="20" t="s">
        <v>742</v>
      </c>
      <c r="D503" s="6"/>
      <c r="E503" s="6"/>
    </row>
  </sheetData>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G20"/>
  <sheetViews>
    <sheetView zoomScale="89" zoomScaleNormal="89" workbookViewId="0">
      <pane ySplit="1" topLeftCell="A2" activePane="bottomLeft" state="frozen"/>
      <selection pane="bottomLeft" activeCell="D28" sqref="D28"/>
    </sheetView>
  </sheetViews>
  <sheetFormatPr defaultRowHeight="15" customHeight="1" x14ac:dyDescent="0.35"/>
  <cols>
    <col min="1" max="1" width="13.453125" style="7" bestFit="1" customWidth="1"/>
    <col min="2" max="2" width="18" customWidth="1"/>
    <col min="3" max="3" width="22.6328125" bestFit="1" customWidth="1"/>
    <col min="4" max="4" width="17" bestFit="1" customWidth="1"/>
    <col min="5" max="5" width="11.08984375" bestFit="1" customWidth="1"/>
    <col min="6" max="6" width="17" style="8" bestFit="1" customWidth="1"/>
    <col min="7" max="7" width="11.90625" style="8" bestFit="1" customWidth="1"/>
    <col min="8" max="161" width="10.6328125" customWidth="1"/>
  </cols>
  <sheetData>
    <row r="1" spans="1:7" s="25" customFormat="1" ht="15" customHeight="1" x14ac:dyDescent="0.35">
      <c r="A1" s="298" t="s">
        <v>0</v>
      </c>
      <c r="B1" s="278" t="s">
        <v>2</v>
      </c>
      <c r="C1" s="278" t="s">
        <v>3</v>
      </c>
      <c r="D1" s="278" t="s">
        <v>5</v>
      </c>
      <c r="E1" s="278" t="s">
        <v>4</v>
      </c>
      <c r="F1" s="200" t="s">
        <v>540</v>
      </c>
      <c r="G1" s="200" t="s">
        <v>541</v>
      </c>
    </row>
    <row r="2" spans="1:7" ht="15" customHeight="1" x14ac:dyDescent="0.35">
      <c r="A2" s="298">
        <v>43646</v>
      </c>
      <c r="B2" s="278" t="s">
        <v>295</v>
      </c>
      <c r="C2" s="278" t="s">
        <v>873</v>
      </c>
      <c r="D2" s="278" t="s">
        <v>56</v>
      </c>
      <c r="E2" s="278" t="s">
        <v>832</v>
      </c>
      <c r="F2" s="417" t="s">
        <v>711</v>
      </c>
      <c r="G2" s="417" t="s">
        <v>711</v>
      </c>
    </row>
    <row r="3" spans="1:7" ht="15" customHeight="1" x14ac:dyDescent="0.35">
      <c r="A3" s="298">
        <v>43738</v>
      </c>
      <c r="B3" s="278" t="s">
        <v>295</v>
      </c>
      <c r="C3" s="278" t="s">
        <v>873</v>
      </c>
      <c r="D3" s="278" t="s">
        <v>56</v>
      </c>
      <c r="E3" s="278" t="s">
        <v>832</v>
      </c>
      <c r="F3" s="417" t="s">
        <v>711</v>
      </c>
      <c r="G3" s="417" t="s">
        <v>711</v>
      </c>
    </row>
    <row r="4" spans="1:7" ht="15" customHeight="1" x14ac:dyDescent="0.35">
      <c r="A4" s="298">
        <v>43830</v>
      </c>
      <c r="B4" s="278" t="s">
        <v>295</v>
      </c>
      <c r="C4" s="278" t="s">
        <v>873</v>
      </c>
      <c r="D4" s="278" t="s">
        <v>56</v>
      </c>
      <c r="E4" s="278" t="s">
        <v>832</v>
      </c>
      <c r="F4" s="417" t="s">
        <v>711</v>
      </c>
      <c r="G4" s="417" t="s">
        <v>711</v>
      </c>
    </row>
    <row r="5" spans="1:7" ht="15" customHeight="1" x14ac:dyDescent="0.35">
      <c r="A5" s="298">
        <v>43921</v>
      </c>
      <c r="B5" s="278" t="s">
        <v>295</v>
      </c>
      <c r="C5" s="278" t="s">
        <v>873</v>
      </c>
      <c r="D5" s="278" t="s">
        <v>56</v>
      </c>
      <c r="E5" s="278" t="s">
        <v>832</v>
      </c>
      <c r="F5" s="418" t="s">
        <v>711</v>
      </c>
      <c r="G5" s="418" t="s">
        <v>711</v>
      </c>
    </row>
    <row r="6" spans="1:7" ht="15" customHeight="1" x14ac:dyDescent="0.35">
      <c r="A6" s="298">
        <v>44012</v>
      </c>
      <c r="B6" s="278" t="s">
        <v>295</v>
      </c>
      <c r="C6" s="278" t="s">
        <v>873</v>
      </c>
      <c r="D6" s="278" t="s">
        <v>56</v>
      </c>
      <c r="E6" s="278" t="s">
        <v>832</v>
      </c>
      <c r="F6" s="418" t="s">
        <v>711</v>
      </c>
      <c r="G6" s="418" t="s">
        <v>711</v>
      </c>
    </row>
    <row r="7" spans="1:7" ht="15" customHeight="1" x14ac:dyDescent="0.35">
      <c r="A7" s="298">
        <v>44104</v>
      </c>
      <c r="B7" s="278" t="s">
        <v>295</v>
      </c>
      <c r="C7" s="278" t="s">
        <v>873</v>
      </c>
      <c r="D7" s="278" t="s">
        <v>56</v>
      </c>
      <c r="E7" s="278" t="s">
        <v>832</v>
      </c>
      <c r="F7" s="418" t="s">
        <v>711</v>
      </c>
      <c r="G7" s="418" t="s">
        <v>711</v>
      </c>
    </row>
    <row r="8" spans="1:7" ht="15" customHeight="1" x14ac:dyDescent="0.35">
      <c r="A8" s="298">
        <v>44196</v>
      </c>
      <c r="B8" s="278" t="s">
        <v>295</v>
      </c>
      <c r="C8" s="278" t="s">
        <v>873</v>
      </c>
      <c r="D8" s="278" t="s">
        <v>56</v>
      </c>
      <c r="E8" s="278" t="s">
        <v>832</v>
      </c>
      <c r="F8" s="418" t="s">
        <v>711</v>
      </c>
      <c r="G8" s="418" t="s">
        <v>711</v>
      </c>
    </row>
    <row r="9" spans="1:7" ht="15" customHeight="1" x14ac:dyDescent="0.35">
      <c r="A9" s="298">
        <v>44286</v>
      </c>
      <c r="B9" s="278" t="s">
        <v>295</v>
      </c>
      <c r="C9" s="278" t="s">
        <v>873</v>
      </c>
      <c r="D9" s="278" t="s">
        <v>56</v>
      </c>
      <c r="E9" s="278" t="s">
        <v>832</v>
      </c>
      <c r="F9" s="418" t="s">
        <v>711</v>
      </c>
      <c r="G9" s="418" t="s">
        <v>711</v>
      </c>
    </row>
    <row r="10" spans="1:7" ht="15" customHeight="1" x14ac:dyDescent="0.35">
      <c r="A10" s="298">
        <v>44377</v>
      </c>
      <c r="B10" s="278" t="s">
        <v>295</v>
      </c>
      <c r="C10" s="278" t="s">
        <v>873</v>
      </c>
      <c r="D10" s="278" t="s">
        <v>56</v>
      </c>
      <c r="E10" s="278" t="s">
        <v>832</v>
      </c>
      <c r="F10" s="418" t="s">
        <v>711</v>
      </c>
      <c r="G10" s="418" t="s">
        <v>711</v>
      </c>
    </row>
    <row r="11" spans="1:7" ht="15" customHeight="1" x14ac:dyDescent="0.35">
      <c r="A11" s="298">
        <v>44469</v>
      </c>
      <c r="B11" s="278" t="s">
        <v>295</v>
      </c>
      <c r="C11" s="278" t="s">
        <v>873</v>
      </c>
      <c r="D11" s="278" t="s">
        <v>56</v>
      </c>
      <c r="E11" s="278" t="s">
        <v>832</v>
      </c>
      <c r="F11" s="418" t="s">
        <v>711</v>
      </c>
      <c r="G11" s="418" t="s">
        <v>711</v>
      </c>
    </row>
    <row r="12" spans="1:7" ht="15" customHeight="1" x14ac:dyDescent="0.35">
      <c r="A12" s="298">
        <v>44561</v>
      </c>
      <c r="B12" s="278" t="s">
        <v>295</v>
      </c>
      <c r="C12" s="278" t="s">
        <v>873</v>
      </c>
      <c r="D12" s="278" t="s">
        <v>56</v>
      </c>
      <c r="E12" s="278" t="s">
        <v>832</v>
      </c>
      <c r="F12" s="418" t="s">
        <v>711</v>
      </c>
      <c r="G12" s="418" t="s">
        <v>711</v>
      </c>
    </row>
    <row r="13" spans="1:7" ht="15" customHeight="1" x14ac:dyDescent="0.35">
      <c r="A13" s="298">
        <v>44651</v>
      </c>
      <c r="B13" s="278" t="s">
        <v>295</v>
      </c>
      <c r="C13" s="278" t="s">
        <v>873</v>
      </c>
      <c r="D13" s="278" t="s">
        <v>56</v>
      </c>
      <c r="E13" s="278" t="s">
        <v>832</v>
      </c>
      <c r="F13" s="417">
        <v>0</v>
      </c>
      <c r="G13" s="417" t="s">
        <v>287</v>
      </c>
    </row>
    <row r="14" spans="1:7" ht="15" customHeight="1" x14ac:dyDescent="0.35">
      <c r="A14" s="298">
        <v>44742</v>
      </c>
      <c r="B14" s="278" t="s">
        <v>295</v>
      </c>
      <c r="C14" s="278" t="s">
        <v>873</v>
      </c>
      <c r="D14" s="278" t="s">
        <v>56</v>
      </c>
      <c r="E14" s="278" t="s">
        <v>832</v>
      </c>
      <c r="F14" s="417">
        <v>0</v>
      </c>
      <c r="G14" s="417" t="s">
        <v>287</v>
      </c>
    </row>
    <row r="15" spans="1:7" ht="15" customHeight="1" x14ac:dyDescent="0.35">
      <c r="A15" s="298">
        <v>44834</v>
      </c>
      <c r="B15" s="278" t="s">
        <v>295</v>
      </c>
      <c r="C15" s="278" t="s">
        <v>873</v>
      </c>
      <c r="D15" s="278" t="s">
        <v>56</v>
      </c>
      <c r="E15" s="278" t="s">
        <v>832</v>
      </c>
      <c r="F15" s="417">
        <v>0</v>
      </c>
      <c r="G15" s="417" t="s">
        <v>287</v>
      </c>
    </row>
    <row r="16" spans="1:7" ht="15" customHeight="1" x14ac:dyDescent="0.35">
      <c r="A16" s="298">
        <v>44926</v>
      </c>
      <c r="B16" s="278" t="s">
        <v>295</v>
      </c>
      <c r="C16" s="278" t="s">
        <v>873</v>
      </c>
      <c r="D16" s="278" t="s">
        <v>56</v>
      </c>
      <c r="E16" s="278" t="s">
        <v>832</v>
      </c>
      <c r="F16" s="417">
        <v>0</v>
      </c>
      <c r="G16" s="417" t="s">
        <v>287</v>
      </c>
    </row>
    <row r="17" spans="1:7" ht="15" customHeight="1" x14ac:dyDescent="0.35">
      <c r="A17" s="298">
        <v>45016</v>
      </c>
      <c r="B17" s="278" t="s">
        <v>295</v>
      </c>
      <c r="C17" s="278" t="s">
        <v>873</v>
      </c>
      <c r="D17" s="278" t="s">
        <v>56</v>
      </c>
      <c r="E17" s="278" t="s">
        <v>832</v>
      </c>
      <c r="F17" s="417">
        <v>0</v>
      </c>
      <c r="G17" s="417" t="s">
        <v>287</v>
      </c>
    </row>
    <row r="18" spans="1:7" ht="15" customHeight="1" x14ac:dyDescent="0.35">
      <c r="A18" s="298">
        <v>45107</v>
      </c>
      <c r="B18" s="278" t="s">
        <v>295</v>
      </c>
      <c r="C18" s="278" t="s">
        <v>873</v>
      </c>
      <c r="D18" s="278" t="s">
        <v>56</v>
      </c>
      <c r="E18" s="278" t="s">
        <v>832</v>
      </c>
      <c r="F18" s="417">
        <v>0</v>
      </c>
      <c r="G18" s="417" t="s">
        <v>287</v>
      </c>
    </row>
    <row r="19" spans="1:7" ht="15" customHeight="1" x14ac:dyDescent="0.35">
      <c r="A19" s="298">
        <v>45199</v>
      </c>
      <c r="B19" s="278" t="s">
        <v>295</v>
      </c>
      <c r="C19" s="278" t="s">
        <v>873</v>
      </c>
      <c r="D19" s="278" t="s">
        <v>56</v>
      </c>
      <c r="E19" s="278" t="s">
        <v>832</v>
      </c>
      <c r="F19" s="418">
        <v>0</v>
      </c>
      <c r="G19" s="417" t="s">
        <v>287</v>
      </c>
    </row>
    <row r="20" spans="1:7" ht="15" customHeight="1" x14ac:dyDescent="0.35">
      <c r="A20" s="586">
        <v>45291</v>
      </c>
      <c r="B20" s="587" t="s">
        <v>295</v>
      </c>
      <c r="C20" s="587" t="s">
        <v>873</v>
      </c>
      <c r="D20" s="587" t="s">
        <v>56</v>
      </c>
      <c r="E20" s="587" t="s">
        <v>832</v>
      </c>
      <c r="F20" s="610">
        <v>0</v>
      </c>
      <c r="G20" s="610" t="s">
        <v>287</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E20"/>
  <sheetViews>
    <sheetView zoomScale="89" zoomScaleNormal="89" workbookViewId="0">
      <pane ySplit="1" topLeftCell="A2" activePane="bottomLeft" state="frozen"/>
      <selection pane="bottomLeft" activeCell="D29" sqref="D29"/>
    </sheetView>
  </sheetViews>
  <sheetFormatPr defaultRowHeight="15" customHeight="1" x14ac:dyDescent="0.35"/>
  <cols>
    <col min="1" max="1" width="13.453125" style="7" bestFit="1" customWidth="1"/>
    <col min="2" max="2" width="17" customWidth="1"/>
    <col min="3" max="3" width="22.6328125" bestFit="1" customWidth="1"/>
    <col min="4" max="4" width="20.08984375" bestFit="1" customWidth="1"/>
    <col min="5" max="5" width="17" style="10" bestFit="1" customWidth="1"/>
    <col min="6" max="161" width="10.6328125" customWidth="1"/>
  </cols>
  <sheetData>
    <row r="1" spans="1:5" s="25" customFormat="1" ht="15" customHeight="1" x14ac:dyDescent="0.35">
      <c r="A1" s="298" t="s">
        <v>0</v>
      </c>
      <c r="B1" s="278" t="s">
        <v>2</v>
      </c>
      <c r="C1" s="278" t="s">
        <v>3</v>
      </c>
      <c r="D1" s="278" t="s">
        <v>5</v>
      </c>
      <c r="E1" s="305" t="s">
        <v>542</v>
      </c>
    </row>
    <row r="2" spans="1:5" ht="15" customHeight="1" x14ac:dyDescent="0.35">
      <c r="A2" s="298">
        <v>43646</v>
      </c>
      <c r="B2" s="278" t="s">
        <v>295</v>
      </c>
      <c r="C2" s="278" t="s">
        <v>873</v>
      </c>
      <c r="D2" s="278" t="s">
        <v>328</v>
      </c>
      <c r="E2" s="419" t="s">
        <v>711</v>
      </c>
    </row>
    <row r="3" spans="1:5" ht="15" customHeight="1" x14ac:dyDescent="0.35">
      <c r="A3" s="298">
        <v>43738</v>
      </c>
      <c r="B3" s="278" t="s">
        <v>295</v>
      </c>
      <c r="C3" s="278" t="s">
        <v>873</v>
      </c>
      <c r="D3" s="278" t="s">
        <v>328</v>
      </c>
      <c r="E3" s="419" t="s">
        <v>711</v>
      </c>
    </row>
    <row r="4" spans="1:5" ht="15" customHeight="1" x14ac:dyDescent="0.35">
      <c r="A4" s="298">
        <v>43830</v>
      </c>
      <c r="B4" s="278" t="s">
        <v>295</v>
      </c>
      <c r="C4" s="278" t="s">
        <v>873</v>
      </c>
      <c r="D4" s="278" t="s">
        <v>328</v>
      </c>
      <c r="E4" s="419" t="s">
        <v>711</v>
      </c>
    </row>
    <row r="5" spans="1:5" ht="15" customHeight="1" x14ac:dyDescent="0.35">
      <c r="A5" s="298">
        <v>43921</v>
      </c>
      <c r="B5" s="278" t="s">
        <v>295</v>
      </c>
      <c r="C5" s="278" t="s">
        <v>873</v>
      </c>
      <c r="D5" s="278" t="s">
        <v>328</v>
      </c>
      <c r="E5" s="420" t="s">
        <v>711</v>
      </c>
    </row>
    <row r="6" spans="1:5" ht="15" customHeight="1" x14ac:dyDescent="0.35">
      <c r="A6" s="298">
        <v>44012</v>
      </c>
      <c r="B6" s="278" t="s">
        <v>295</v>
      </c>
      <c r="C6" s="278" t="s">
        <v>873</v>
      </c>
      <c r="D6" s="278" t="s">
        <v>328</v>
      </c>
      <c r="E6" s="420" t="s">
        <v>711</v>
      </c>
    </row>
    <row r="7" spans="1:5" ht="15" customHeight="1" x14ac:dyDescent="0.35">
      <c r="A7" s="298">
        <v>44104</v>
      </c>
      <c r="B7" s="278" t="s">
        <v>295</v>
      </c>
      <c r="C7" s="278" t="s">
        <v>873</v>
      </c>
      <c r="D7" s="278" t="s">
        <v>328</v>
      </c>
      <c r="E7" s="420" t="s">
        <v>711</v>
      </c>
    </row>
    <row r="8" spans="1:5" ht="15" customHeight="1" x14ac:dyDescent="0.35">
      <c r="A8" s="298">
        <v>44196</v>
      </c>
      <c r="B8" s="278" t="s">
        <v>295</v>
      </c>
      <c r="C8" s="278" t="s">
        <v>873</v>
      </c>
      <c r="D8" s="278" t="s">
        <v>328</v>
      </c>
      <c r="E8" s="420" t="s">
        <v>711</v>
      </c>
    </row>
    <row r="9" spans="1:5" ht="15" customHeight="1" x14ac:dyDescent="0.35">
      <c r="A9" s="298">
        <v>44286</v>
      </c>
      <c r="B9" s="278" t="s">
        <v>295</v>
      </c>
      <c r="C9" s="278" t="s">
        <v>873</v>
      </c>
      <c r="D9" s="278" t="s">
        <v>328</v>
      </c>
      <c r="E9" s="420" t="s">
        <v>711</v>
      </c>
    </row>
    <row r="10" spans="1:5" ht="15" customHeight="1" x14ac:dyDescent="0.35">
      <c r="A10" s="298">
        <v>44377</v>
      </c>
      <c r="B10" s="278" t="s">
        <v>295</v>
      </c>
      <c r="C10" s="278" t="s">
        <v>873</v>
      </c>
      <c r="D10" s="278" t="s">
        <v>328</v>
      </c>
      <c r="E10" s="420" t="s">
        <v>711</v>
      </c>
    </row>
    <row r="11" spans="1:5" ht="15" customHeight="1" x14ac:dyDescent="0.35">
      <c r="A11" s="298">
        <v>44469</v>
      </c>
      <c r="B11" s="278" t="s">
        <v>295</v>
      </c>
      <c r="C11" s="278" t="s">
        <v>873</v>
      </c>
      <c r="D11" s="278" t="s">
        <v>328</v>
      </c>
      <c r="E11" s="420" t="s">
        <v>711</v>
      </c>
    </row>
    <row r="12" spans="1:5" ht="15" customHeight="1" x14ac:dyDescent="0.35">
      <c r="A12" s="298">
        <v>44561</v>
      </c>
      <c r="B12" s="278" t="s">
        <v>295</v>
      </c>
      <c r="C12" s="278" t="s">
        <v>873</v>
      </c>
      <c r="D12" s="278" t="s">
        <v>328</v>
      </c>
      <c r="E12" s="420" t="s">
        <v>711</v>
      </c>
    </row>
    <row r="13" spans="1:5" ht="15" customHeight="1" x14ac:dyDescent="0.35">
      <c r="A13" s="298">
        <v>44651</v>
      </c>
      <c r="B13" s="278" t="s">
        <v>295</v>
      </c>
      <c r="C13" s="278" t="s">
        <v>873</v>
      </c>
      <c r="D13" s="278" t="s">
        <v>328</v>
      </c>
      <c r="E13" s="419" t="s">
        <v>287</v>
      </c>
    </row>
    <row r="14" spans="1:5" ht="15" customHeight="1" x14ac:dyDescent="0.35">
      <c r="A14" s="298">
        <v>44742</v>
      </c>
      <c r="B14" s="278" t="s">
        <v>295</v>
      </c>
      <c r="C14" s="278" t="s">
        <v>873</v>
      </c>
      <c r="D14" s="278" t="s">
        <v>328</v>
      </c>
      <c r="E14" s="419" t="s">
        <v>287</v>
      </c>
    </row>
    <row r="15" spans="1:5" ht="15" customHeight="1" x14ac:dyDescent="0.35">
      <c r="A15" s="298">
        <v>44834</v>
      </c>
      <c r="B15" s="278" t="s">
        <v>295</v>
      </c>
      <c r="C15" s="278" t="s">
        <v>873</v>
      </c>
      <c r="D15" s="278" t="s">
        <v>328</v>
      </c>
      <c r="E15" s="419" t="s">
        <v>287</v>
      </c>
    </row>
    <row r="16" spans="1:5" ht="15" customHeight="1" x14ac:dyDescent="0.35">
      <c r="A16" s="298">
        <v>44926</v>
      </c>
      <c r="B16" s="278" t="s">
        <v>295</v>
      </c>
      <c r="C16" s="278" t="s">
        <v>873</v>
      </c>
      <c r="D16" s="278" t="s">
        <v>328</v>
      </c>
      <c r="E16" s="419" t="s">
        <v>287</v>
      </c>
    </row>
    <row r="17" spans="1:5" ht="15" customHeight="1" x14ac:dyDescent="0.35">
      <c r="A17" s="298">
        <v>45016</v>
      </c>
      <c r="B17" s="278" t="s">
        <v>295</v>
      </c>
      <c r="C17" s="278" t="s">
        <v>873</v>
      </c>
      <c r="D17" s="278" t="s">
        <v>328</v>
      </c>
      <c r="E17" s="419" t="s">
        <v>287</v>
      </c>
    </row>
    <row r="18" spans="1:5" ht="15" customHeight="1" x14ac:dyDescent="0.35">
      <c r="A18" s="298">
        <v>45107</v>
      </c>
      <c r="B18" s="278" t="s">
        <v>295</v>
      </c>
      <c r="C18" s="278" t="s">
        <v>873</v>
      </c>
      <c r="D18" s="278" t="s">
        <v>328</v>
      </c>
      <c r="E18" s="419" t="s">
        <v>287</v>
      </c>
    </row>
    <row r="19" spans="1:5" ht="15" customHeight="1" x14ac:dyDescent="0.35">
      <c r="A19" s="298">
        <v>45199</v>
      </c>
      <c r="B19" s="278" t="s">
        <v>295</v>
      </c>
      <c r="C19" s="278" t="s">
        <v>873</v>
      </c>
      <c r="D19" s="278" t="s">
        <v>328</v>
      </c>
      <c r="E19" s="420" t="s">
        <v>287</v>
      </c>
    </row>
    <row r="20" spans="1:5" ht="15" customHeight="1" x14ac:dyDescent="0.35">
      <c r="A20" s="586">
        <v>45291</v>
      </c>
      <c r="B20" s="587" t="s">
        <v>295</v>
      </c>
      <c r="C20" s="587" t="s">
        <v>873</v>
      </c>
      <c r="D20" s="587" t="s">
        <v>328</v>
      </c>
      <c r="E20" s="612" t="s">
        <v>287</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721A0-34AE-473F-B8B8-4248279B156F}">
  <dimension ref="A1:F29"/>
  <sheetViews>
    <sheetView zoomScaleNormal="100" workbookViewId="0">
      <pane ySplit="1" topLeftCell="A2" activePane="bottomLeft" state="frozen"/>
      <selection activeCell="G117" sqref="G117"/>
      <selection pane="bottomLeft" activeCell="B1" sqref="B1"/>
    </sheetView>
  </sheetViews>
  <sheetFormatPr defaultRowHeight="15" customHeight="1" x14ac:dyDescent="0.35"/>
  <cols>
    <col min="1" max="1" width="13.453125" style="7" bestFit="1" customWidth="1"/>
    <col min="2" max="2" width="15.26953125" customWidth="1"/>
    <col min="3" max="3" width="22.6328125" bestFit="1" customWidth="1"/>
    <col min="4" max="4" width="16.36328125" bestFit="1" customWidth="1"/>
    <col min="5" max="5" width="17" style="11" bestFit="1" customWidth="1"/>
    <col min="6" max="6" width="15.36328125" style="11" bestFit="1" customWidth="1"/>
    <col min="7" max="161" width="10.6328125" customWidth="1"/>
  </cols>
  <sheetData>
    <row r="1" spans="1:6" s="25" customFormat="1" ht="15" customHeight="1" x14ac:dyDescent="0.35">
      <c r="A1" s="298" t="s">
        <v>0</v>
      </c>
      <c r="B1" s="278" t="s">
        <v>2</v>
      </c>
      <c r="C1" s="278" t="s">
        <v>3</v>
      </c>
      <c r="D1" s="278" t="s">
        <v>5</v>
      </c>
      <c r="E1" s="201" t="s">
        <v>543</v>
      </c>
      <c r="F1" s="201" t="s">
        <v>544</v>
      </c>
    </row>
    <row r="2" spans="1:6" ht="15" customHeight="1" x14ac:dyDescent="0.35">
      <c r="A2" s="298">
        <v>43646</v>
      </c>
      <c r="B2" s="278" t="s">
        <v>295</v>
      </c>
      <c r="C2" s="278" t="s">
        <v>873</v>
      </c>
      <c r="D2" s="278" t="s">
        <v>962</v>
      </c>
      <c r="E2" s="416" t="s">
        <v>287</v>
      </c>
      <c r="F2" s="416" t="s">
        <v>287</v>
      </c>
    </row>
    <row r="3" spans="1:6" ht="15" customHeight="1" x14ac:dyDescent="0.35">
      <c r="A3" s="298">
        <v>43738</v>
      </c>
      <c r="B3" s="278" t="s">
        <v>295</v>
      </c>
      <c r="C3" s="278" t="s">
        <v>873</v>
      </c>
      <c r="D3" s="278" t="s">
        <v>962</v>
      </c>
      <c r="E3" s="416" t="s">
        <v>287</v>
      </c>
      <c r="F3" s="416" t="s">
        <v>287</v>
      </c>
    </row>
    <row r="4" spans="1:6" ht="15" customHeight="1" x14ac:dyDescent="0.35">
      <c r="A4" s="298">
        <v>43830</v>
      </c>
      <c r="B4" s="278" t="s">
        <v>295</v>
      </c>
      <c r="C4" s="278" t="s">
        <v>873</v>
      </c>
      <c r="D4" s="278" t="s">
        <v>962</v>
      </c>
      <c r="E4" s="416" t="s">
        <v>287</v>
      </c>
      <c r="F4" s="416" t="s">
        <v>287</v>
      </c>
    </row>
    <row r="5" spans="1:6" ht="15" customHeight="1" x14ac:dyDescent="0.35">
      <c r="A5" s="298">
        <v>43921</v>
      </c>
      <c r="B5" s="278" t="s">
        <v>295</v>
      </c>
      <c r="C5" s="278" t="s">
        <v>873</v>
      </c>
      <c r="D5" s="278" t="s">
        <v>962</v>
      </c>
      <c r="E5" s="416" t="s">
        <v>287</v>
      </c>
      <c r="F5" s="416" t="s">
        <v>287</v>
      </c>
    </row>
    <row r="6" spans="1:6" ht="15" customHeight="1" x14ac:dyDescent="0.35">
      <c r="A6" s="298">
        <v>44012</v>
      </c>
      <c r="B6" s="278" t="s">
        <v>295</v>
      </c>
      <c r="C6" s="278" t="s">
        <v>873</v>
      </c>
      <c r="D6" s="278" t="s">
        <v>962</v>
      </c>
      <c r="E6" s="416" t="s">
        <v>287</v>
      </c>
      <c r="F6" s="416" t="s">
        <v>287</v>
      </c>
    </row>
    <row r="7" spans="1:6" ht="15" customHeight="1" x14ac:dyDescent="0.35">
      <c r="A7" s="298">
        <v>44104</v>
      </c>
      <c r="B7" s="278" t="s">
        <v>295</v>
      </c>
      <c r="C7" s="278" t="s">
        <v>873</v>
      </c>
      <c r="D7" s="278" t="s">
        <v>962</v>
      </c>
      <c r="E7" s="416" t="s">
        <v>287</v>
      </c>
      <c r="F7" s="416" t="s">
        <v>287</v>
      </c>
    </row>
    <row r="8" spans="1:6" ht="15" customHeight="1" x14ac:dyDescent="0.35">
      <c r="A8" s="298">
        <v>44196</v>
      </c>
      <c r="B8" s="278" t="s">
        <v>295</v>
      </c>
      <c r="C8" s="278" t="s">
        <v>873</v>
      </c>
      <c r="D8" s="278" t="s">
        <v>962</v>
      </c>
      <c r="E8" s="416" t="s">
        <v>287</v>
      </c>
      <c r="F8" s="416" t="s">
        <v>287</v>
      </c>
    </row>
    <row r="9" spans="1:6" ht="15" customHeight="1" x14ac:dyDescent="0.35">
      <c r="A9" s="298">
        <v>44286</v>
      </c>
      <c r="B9" s="278" t="s">
        <v>295</v>
      </c>
      <c r="C9" s="278" t="s">
        <v>873</v>
      </c>
      <c r="D9" s="278" t="s">
        <v>962</v>
      </c>
      <c r="E9" s="416" t="s">
        <v>287</v>
      </c>
      <c r="F9" s="416" t="s">
        <v>287</v>
      </c>
    </row>
    <row r="10" spans="1:6" ht="15" customHeight="1" x14ac:dyDescent="0.35">
      <c r="A10" s="298">
        <v>44377</v>
      </c>
      <c r="B10" s="278" t="s">
        <v>295</v>
      </c>
      <c r="C10" s="278" t="s">
        <v>873</v>
      </c>
      <c r="D10" s="278" t="s">
        <v>962</v>
      </c>
      <c r="E10" s="416" t="s">
        <v>287</v>
      </c>
      <c r="F10" s="416" t="s">
        <v>287</v>
      </c>
    </row>
    <row r="11" spans="1:6" ht="15" customHeight="1" x14ac:dyDescent="0.35">
      <c r="A11" s="298">
        <v>44469</v>
      </c>
      <c r="B11" s="278" t="s">
        <v>295</v>
      </c>
      <c r="C11" s="278" t="s">
        <v>873</v>
      </c>
      <c r="D11" s="278" t="s">
        <v>962</v>
      </c>
      <c r="E11" s="416" t="s">
        <v>287</v>
      </c>
      <c r="F11" s="416" t="s">
        <v>287</v>
      </c>
    </row>
    <row r="12" spans="1:6" ht="15" customHeight="1" x14ac:dyDescent="0.35">
      <c r="A12" s="298">
        <v>44561</v>
      </c>
      <c r="B12" s="278" t="s">
        <v>295</v>
      </c>
      <c r="C12" s="278" t="s">
        <v>873</v>
      </c>
      <c r="D12" s="278" t="s">
        <v>962</v>
      </c>
      <c r="E12" s="416" t="s">
        <v>287</v>
      </c>
      <c r="F12" s="416" t="s">
        <v>287</v>
      </c>
    </row>
    <row r="13" spans="1:6" ht="15" customHeight="1" x14ac:dyDescent="0.35">
      <c r="A13" s="298">
        <v>44651</v>
      </c>
      <c r="B13" s="278" t="s">
        <v>295</v>
      </c>
      <c r="C13" s="278" t="s">
        <v>873</v>
      </c>
      <c r="D13" s="278" t="s">
        <v>962</v>
      </c>
      <c r="E13" s="416">
        <v>1</v>
      </c>
      <c r="F13" s="416">
        <v>0</v>
      </c>
    </row>
    <row r="14" spans="1:6" ht="15" customHeight="1" x14ac:dyDescent="0.35">
      <c r="A14" s="298">
        <v>44651</v>
      </c>
      <c r="B14" s="278" t="s">
        <v>295</v>
      </c>
      <c r="C14" s="278" t="s">
        <v>873</v>
      </c>
      <c r="D14" s="278" t="s">
        <v>329</v>
      </c>
      <c r="E14" s="416">
        <v>0</v>
      </c>
      <c r="F14" s="416">
        <v>0</v>
      </c>
    </row>
    <row r="15" spans="1:6" ht="15" customHeight="1" x14ac:dyDescent="0.35">
      <c r="A15" s="298">
        <v>44742</v>
      </c>
      <c r="B15" s="278" t="s">
        <v>295</v>
      </c>
      <c r="C15" s="278" t="s">
        <v>873</v>
      </c>
      <c r="D15" s="278" t="s">
        <v>962</v>
      </c>
      <c r="E15" s="416">
        <v>1</v>
      </c>
      <c r="F15" s="416">
        <v>0</v>
      </c>
    </row>
    <row r="16" spans="1:6" ht="15" customHeight="1" x14ac:dyDescent="0.35">
      <c r="A16" s="298">
        <v>44742</v>
      </c>
      <c r="B16" s="278" t="s">
        <v>295</v>
      </c>
      <c r="C16" s="278" t="s">
        <v>873</v>
      </c>
      <c r="D16" s="278" t="s">
        <v>329</v>
      </c>
      <c r="E16" s="416">
        <v>0</v>
      </c>
      <c r="F16" s="416">
        <v>0</v>
      </c>
    </row>
    <row r="17" spans="1:6" ht="15" customHeight="1" x14ac:dyDescent="0.35">
      <c r="A17" s="298">
        <v>44834</v>
      </c>
      <c r="B17" s="278" t="s">
        <v>295</v>
      </c>
      <c r="C17" s="278" t="s">
        <v>873</v>
      </c>
      <c r="D17" s="278" t="s">
        <v>962</v>
      </c>
      <c r="E17" s="416">
        <v>1</v>
      </c>
      <c r="F17" s="416">
        <v>0</v>
      </c>
    </row>
    <row r="18" spans="1:6" ht="15" customHeight="1" x14ac:dyDescent="0.35">
      <c r="A18" s="298">
        <v>44834</v>
      </c>
      <c r="B18" s="278" t="s">
        <v>295</v>
      </c>
      <c r="C18" s="278" t="s">
        <v>873</v>
      </c>
      <c r="D18" s="278" t="s">
        <v>329</v>
      </c>
      <c r="E18" s="416">
        <v>0</v>
      </c>
      <c r="F18" s="416">
        <v>0</v>
      </c>
    </row>
    <row r="19" spans="1:6" ht="15" customHeight="1" x14ac:dyDescent="0.35">
      <c r="A19" s="298">
        <v>44926</v>
      </c>
      <c r="B19" s="278" t="s">
        <v>295</v>
      </c>
      <c r="C19" s="278" t="s">
        <v>873</v>
      </c>
      <c r="D19" s="278" t="s">
        <v>962</v>
      </c>
      <c r="E19" s="416">
        <v>1</v>
      </c>
      <c r="F19" s="416">
        <v>0</v>
      </c>
    </row>
    <row r="20" spans="1:6" ht="15" customHeight="1" x14ac:dyDescent="0.35">
      <c r="A20" s="298">
        <v>44926</v>
      </c>
      <c r="B20" s="278" t="s">
        <v>295</v>
      </c>
      <c r="C20" s="278" t="s">
        <v>873</v>
      </c>
      <c r="D20" s="278" t="s">
        <v>329</v>
      </c>
      <c r="E20" s="416">
        <v>0</v>
      </c>
      <c r="F20" s="416">
        <v>0</v>
      </c>
    </row>
    <row r="21" spans="1:6" ht="15" customHeight="1" x14ac:dyDescent="0.35">
      <c r="A21" s="298">
        <v>45016</v>
      </c>
      <c r="B21" s="278" t="s">
        <v>295</v>
      </c>
      <c r="C21" s="278" t="s">
        <v>873</v>
      </c>
      <c r="D21" s="278" t="s">
        <v>962</v>
      </c>
      <c r="E21" s="416">
        <v>1</v>
      </c>
      <c r="F21" s="416">
        <v>0</v>
      </c>
    </row>
    <row r="22" spans="1:6" ht="15" customHeight="1" x14ac:dyDescent="0.35">
      <c r="A22" s="298">
        <v>45016</v>
      </c>
      <c r="B22" s="278" t="s">
        <v>295</v>
      </c>
      <c r="C22" s="278" t="s">
        <v>873</v>
      </c>
      <c r="D22" s="278" t="s">
        <v>329</v>
      </c>
      <c r="E22" s="416">
        <v>0</v>
      </c>
      <c r="F22" s="416">
        <v>0</v>
      </c>
    </row>
    <row r="23" spans="1:6" ht="15" customHeight="1" x14ac:dyDescent="0.35">
      <c r="A23" s="298">
        <v>45107</v>
      </c>
      <c r="B23" s="278" t="s">
        <v>295</v>
      </c>
      <c r="C23" s="278" t="s">
        <v>873</v>
      </c>
      <c r="D23" s="278" t="s">
        <v>962</v>
      </c>
      <c r="E23" s="416">
        <v>1</v>
      </c>
      <c r="F23" s="416">
        <v>0</v>
      </c>
    </row>
    <row r="24" spans="1:6" ht="15" customHeight="1" x14ac:dyDescent="0.35">
      <c r="A24" s="298">
        <v>45107</v>
      </c>
      <c r="B24" s="278" t="s">
        <v>295</v>
      </c>
      <c r="C24" s="278" t="s">
        <v>873</v>
      </c>
      <c r="D24" s="278" t="s">
        <v>329</v>
      </c>
      <c r="E24" s="416">
        <v>0</v>
      </c>
      <c r="F24" s="416">
        <v>0</v>
      </c>
    </row>
    <row r="25" spans="1:6" ht="15" customHeight="1" x14ac:dyDescent="0.35">
      <c r="A25" s="298">
        <v>45199</v>
      </c>
      <c r="B25" s="278" t="s">
        <v>295</v>
      </c>
      <c r="C25" s="278" t="s">
        <v>873</v>
      </c>
      <c r="D25" s="278" t="s">
        <v>962</v>
      </c>
      <c r="E25" s="416">
        <v>1</v>
      </c>
      <c r="F25" s="416">
        <v>0</v>
      </c>
    </row>
    <row r="26" spans="1:6" ht="15" customHeight="1" x14ac:dyDescent="0.35">
      <c r="A26" s="298">
        <v>45199</v>
      </c>
      <c r="B26" s="278" t="s">
        <v>295</v>
      </c>
      <c r="C26" s="278" t="s">
        <v>873</v>
      </c>
      <c r="D26" s="278" t="s">
        <v>329</v>
      </c>
      <c r="E26" s="416">
        <v>0</v>
      </c>
      <c r="F26" s="416">
        <v>0</v>
      </c>
    </row>
    <row r="27" spans="1:6" ht="15" customHeight="1" x14ac:dyDescent="0.35">
      <c r="A27" s="586">
        <v>45291</v>
      </c>
      <c r="B27" s="587" t="s">
        <v>295</v>
      </c>
      <c r="C27" s="587" t="s">
        <v>873</v>
      </c>
      <c r="D27" s="587" t="s">
        <v>962</v>
      </c>
      <c r="E27" s="592">
        <v>1</v>
      </c>
      <c r="F27" s="592">
        <v>0</v>
      </c>
    </row>
    <row r="28" spans="1:6" ht="15" customHeight="1" x14ac:dyDescent="0.35">
      <c r="A28" s="586">
        <v>45291</v>
      </c>
      <c r="B28" s="587" t="s">
        <v>295</v>
      </c>
      <c r="C28" s="587" t="s">
        <v>873</v>
      </c>
      <c r="D28" s="587" t="s">
        <v>329</v>
      </c>
      <c r="E28" s="592">
        <v>0</v>
      </c>
      <c r="F28" s="592">
        <v>0</v>
      </c>
    </row>
    <row r="29" spans="1:6" ht="15" customHeight="1" x14ac:dyDescent="0.35">
      <c r="A29" s="18"/>
      <c r="B29" s="19"/>
      <c r="C29" s="19"/>
      <c r="D29" s="19"/>
      <c r="E29" s="23"/>
      <c r="F29" s="23"/>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H115"/>
  <sheetViews>
    <sheetView zoomScale="87" zoomScaleNormal="87" workbookViewId="0">
      <pane ySplit="1" topLeftCell="A62" activePane="bottomLeft" state="frozen"/>
      <selection activeCell="G117" sqref="G117"/>
      <selection pane="bottomLeft" activeCell="G117" sqref="G117"/>
    </sheetView>
  </sheetViews>
  <sheetFormatPr defaultRowHeight="15" customHeight="1" x14ac:dyDescent="0.35"/>
  <cols>
    <col min="1" max="1" width="13.453125" style="7" bestFit="1" customWidth="1"/>
    <col min="2" max="2" width="16.453125" customWidth="1"/>
    <col min="3" max="3" width="22.6328125" bestFit="1" customWidth="1"/>
    <col min="4" max="4" width="13.453125" bestFit="1" customWidth="1"/>
    <col min="5" max="5" width="11.08984375" bestFit="1" customWidth="1"/>
    <col min="6" max="6" width="17" style="8" bestFit="1" customWidth="1"/>
    <col min="7" max="7" width="11.90625" style="8" bestFit="1" customWidth="1"/>
    <col min="8" max="161" width="10.6328125" customWidth="1"/>
  </cols>
  <sheetData>
    <row r="1" spans="1:8" s="25" customFormat="1" ht="15" customHeight="1" x14ac:dyDescent="0.35">
      <c r="A1" s="298" t="s">
        <v>0</v>
      </c>
      <c r="B1" s="278" t="s">
        <v>2</v>
      </c>
      <c r="C1" s="278" t="s">
        <v>3</v>
      </c>
      <c r="D1" s="278" t="s">
        <v>5</v>
      </c>
      <c r="E1" s="278" t="s">
        <v>4</v>
      </c>
      <c r="F1" s="200" t="s">
        <v>545</v>
      </c>
      <c r="G1" s="200" t="s">
        <v>546</v>
      </c>
    </row>
    <row r="2" spans="1:8" ht="15" customHeight="1" x14ac:dyDescent="0.35">
      <c r="A2" s="298">
        <v>43646</v>
      </c>
      <c r="B2" s="278" t="s">
        <v>295</v>
      </c>
      <c r="C2" s="278" t="s">
        <v>873</v>
      </c>
      <c r="D2" s="278" t="s">
        <v>330</v>
      </c>
      <c r="E2" s="278" t="s">
        <v>832</v>
      </c>
      <c r="F2" s="417" t="s">
        <v>711</v>
      </c>
      <c r="G2" s="417" t="s">
        <v>711</v>
      </c>
      <c r="H2" s="18"/>
    </row>
    <row r="3" spans="1:8" ht="15" customHeight="1" x14ac:dyDescent="0.35">
      <c r="A3" s="298">
        <v>43646</v>
      </c>
      <c r="B3" s="278" t="s">
        <v>295</v>
      </c>
      <c r="C3" s="278" t="s">
        <v>873</v>
      </c>
      <c r="D3" s="278" t="s">
        <v>331</v>
      </c>
      <c r="E3" s="278" t="s">
        <v>832</v>
      </c>
      <c r="F3" s="417" t="s">
        <v>711</v>
      </c>
      <c r="G3" s="417" t="s">
        <v>711</v>
      </c>
    </row>
    <row r="4" spans="1:8" ht="15" customHeight="1" x14ac:dyDescent="0.35">
      <c r="A4" s="298">
        <v>43646</v>
      </c>
      <c r="B4" s="278" t="s">
        <v>295</v>
      </c>
      <c r="C4" s="278" t="s">
        <v>873</v>
      </c>
      <c r="D4" s="278" t="s">
        <v>332</v>
      </c>
      <c r="E4" s="278" t="s">
        <v>832</v>
      </c>
      <c r="F4" s="417" t="s">
        <v>711</v>
      </c>
      <c r="G4" s="417" t="s">
        <v>711</v>
      </c>
    </row>
    <row r="5" spans="1:8" ht="15" customHeight="1" x14ac:dyDescent="0.35">
      <c r="A5" s="298">
        <v>43646</v>
      </c>
      <c r="B5" s="278" t="s">
        <v>295</v>
      </c>
      <c r="C5" s="278" t="s">
        <v>873</v>
      </c>
      <c r="D5" s="278" t="s">
        <v>333</v>
      </c>
      <c r="E5" s="278" t="s">
        <v>832</v>
      </c>
      <c r="F5" s="418" t="s">
        <v>711</v>
      </c>
      <c r="G5" s="418" t="s">
        <v>711</v>
      </c>
    </row>
    <row r="6" spans="1:8" ht="15" customHeight="1" x14ac:dyDescent="0.35">
      <c r="A6" s="298">
        <v>43646</v>
      </c>
      <c r="B6" s="278" t="s">
        <v>295</v>
      </c>
      <c r="C6" s="278" t="s">
        <v>873</v>
      </c>
      <c r="D6" s="278" t="s">
        <v>334</v>
      </c>
      <c r="E6" s="278" t="s">
        <v>832</v>
      </c>
      <c r="F6" s="417" t="s">
        <v>711</v>
      </c>
      <c r="G6" s="417" t="s">
        <v>711</v>
      </c>
    </row>
    <row r="7" spans="1:8" ht="15" customHeight="1" x14ac:dyDescent="0.35">
      <c r="A7" s="298">
        <v>43646</v>
      </c>
      <c r="B7" s="278" t="s">
        <v>295</v>
      </c>
      <c r="C7" s="278" t="s">
        <v>873</v>
      </c>
      <c r="D7" s="278" t="s">
        <v>335</v>
      </c>
      <c r="E7" s="278" t="s">
        <v>832</v>
      </c>
      <c r="F7" s="417" t="s">
        <v>711</v>
      </c>
      <c r="G7" s="417" t="s">
        <v>711</v>
      </c>
    </row>
    <row r="8" spans="1:8" ht="15" customHeight="1" x14ac:dyDescent="0.35">
      <c r="A8" s="614">
        <v>43738</v>
      </c>
      <c r="B8" s="278" t="s">
        <v>295</v>
      </c>
      <c r="C8" s="278" t="s">
        <v>873</v>
      </c>
      <c r="D8" s="278" t="s">
        <v>330</v>
      </c>
      <c r="E8" s="278" t="s">
        <v>832</v>
      </c>
      <c r="F8" s="610" t="s">
        <v>711</v>
      </c>
      <c r="G8" s="610" t="s">
        <v>711</v>
      </c>
    </row>
    <row r="9" spans="1:8" ht="15" customHeight="1" x14ac:dyDescent="0.35">
      <c r="A9" s="614">
        <v>43738</v>
      </c>
      <c r="B9" s="278" t="s">
        <v>295</v>
      </c>
      <c r="C9" s="278" t="s">
        <v>873</v>
      </c>
      <c r="D9" s="278" t="s">
        <v>331</v>
      </c>
      <c r="E9" s="278" t="s">
        <v>832</v>
      </c>
      <c r="F9" s="610" t="s">
        <v>711</v>
      </c>
      <c r="G9" s="610" t="s">
        <v>711</v>
      </c>
    </row>
    <row r="10" spans="1:8" ht="15" customHeight="1" x14ac:dyDescent="0.35">
      <c r="A10" s="614">
        <v>43738</v>
      </c>
      <c r="B10" s="278" t="s">
        <v>295</v>
      </c>
      <c r="C10" s="278" t="s">
        <v>873</v>
      </c>
      <c r="D10" s="278" t="s">
        <v>332</v>
      </c>
      <c r="E10" s="278" t="s">
        <v>832</v>
      </c>
      <c r="F10" s="610" t="s">
        <v>711</v>
      </c>
      <c r="G10" s="610" t="s">
        <v>711</v>
      </c>
    </row>
    <row r="11" spans="1:8" ht="15" customHeight="1" x14ac:dyDescent="0.35">
      <c r="A11" s="614">
        <v>43738</v>
      </c>
      <c r="B11" s="278" t="s">
        <v>295</v>
      </c>
      <c r="C11" s="278" t="s">
        <v>873</v>
      </c>
      <c r="D11" s="278" t="s">
        <v>333</v>
      </c>
      <c r="E11" s="278" t="s">
        <v>832</v>
      </c>
      <c r="F11" s="613" t="s">
        <v>711</v>
      </c>
      <c r="G11" s="613" t="s">
        <v>711</v>
      </c>
    </row>
    <row r="12" spans="1:8" ht="15" customHeight="1" x14ac:dyDescent="0.35">
      <c r="A12" s="614">
        <v>43738</v>
      </c>
      <c r="B12" s="278" t="s">
        <v>295</v>
      </c>
      <c r="C12" s="278" t="s">
        <v>873</v>
      </c>
      <c r="D12" s="278" t="s">
        <v>334</v>
      </c>
      <c r="E12" s="278" t="s">
        <v>832</v>
      </c>
      <c r="F12" s="610" t="s">
        <v>711</v>
      </c>
      <c r="G12" s="610" t="s">
        <v>711</v>
      </c>
    </row>
    <row r="13" spans="1:8" ht="15" customHeight="1" x14ac:dyDescent="0.35">
      <c r="A13" s="614">
        <v>43738</v>
      </c>
      <c r="B13" s="278" t="s">
        <v>295</v>
      </c>
      <c r="C13" s="278" t="s">
        <v>873</v>
      </c>
      <c r="D13" s="278" t="s">
        <v>335</v>
      </c>
      <c r="E13" s="278" t="s">
        <v>832</v>
      </c>
      <c r="F13" s="610" t="s">
        <v>711</v>
      </c>
      <c r="G13" s="610" t="s">
        <v>711</v>
      </c>
    </row>
    <row r="14" spans="1:8" ht="15" customHeight="1" x14ac:dyDescent="0.35">
      <c r="A14" s="298">
        <v>43830</v>
      </c>
      <c r="B14" s="278" t="s">
        <v>295</v>
      </c>
      <c r="C14" s="278" t="s">
        <v>873</v>
      </c>
      <c r="D14" s="278" t="s">
        <v>330</v>
      </c>
      <c r="E14" s="278" t="s">
        <v>832</v>
      </c>
      <c r="F14" s="417" t="s">
        <v>711</v>
      </c>
      <c r="G14" s="417" t="s">
        <v>711</v>
      </c>
      <c r="H14" s="18"/>
    </row>
    <row r="15" spans="1:8" ht="15" customHeight="1" x14ac:dyDescent="0.35">
      <c r="A15" s="298">
        <v>43830</v>
      </c>
      <c r="B15" s="278" t="s">
        <v>295</v>
      </c>
      <c r="C15" s="278" t="s">
        <v>873</v>
      </c>
      <c r="D15" s="278" t="s">
        <v>331</v>
      </c>
      <c r="E15" s="278" t="s">
        <v>832</v>
      </c>
      <c r="F15" s="417" t="s">
        <v>711</v>
      </c>
      <c r="G15" s="417" t="s">
        <v>711</v>
      </c>
      <c r="H15" s="18"/>
    </row>
    <row r="16" spans="1:8" ht="15" customHeight="1" x14ac:dyDescent="0.35">
      <c r="A16" s="298">
        <v>43830</v>
      </c>
      <c r="B16" s="278" t="s">
        <v>295</v>
      </c>
      <c r="C16" s="278" t="s">
        <v>873</v>
      </c>
      <c r="D16" s="278" t="s">
        <v>332</v>
      </c>
      <c r="E16" s="278" t="s">
        <v>832</v>
      </c>
      <c r="F16" s="417" t="s">
        <v>711</v>
      </c>
      <c r="G16" s="417" t="s">
        <v>711</v>
      </c>
      <c r="H16" s="18"/>
    </row>
    <row r="17" spans="1:8" ht="15" customHeight="1" x14ac:dyDescent="0.35">
      <c r="A17" s="298">
        <v>43830</v>
      </c>
      <c r="B17" s="278" t="s">
        <v>295</v>
      </c>
      <c r="C17" s="278" t="s">
        <v>873</v>
      </c>
      <c r="D17" s="278" t="s">
        <v>333</v>
      </c>
      <c r="E17" s="278" t="s">
        <v>832</v>
      </c>
      <c r="F17" s="418" t="s">
        <v>711</v>
      </c>
      <c r="G17" s="418" t="s">
        <v>711</v>
      </c>
      <c r="H17" s="18"/>
    </row>
    <row r="18" spans="1:8" ht="15" customHeight="1" x14ac:dyDescent="0.35">
      <c r="A18" s="298">
        <v>43830</v>
      </c>
      <c r="B18" s="278" t="s">
        <v>295</v>
      </c>
      <c r="C18" s="278" t="s">
        <v>873</v>
      </c>
      <c r="D18" s="278" t="s">
        <v>334</v>
      </c>
      <c r="E18" s="278" t="s">
        <v>832</v>
      </c>
      <c r="F18" s="417" t="s">
        <v>711</v>
      </c>
      <c r="G18" s="417" t="s">
        <v>711</v>
      </c>
    </row>
    <row r="19" spans="1:8" ht="15" customHeight="1" x14ac:dyDescent="0.35">
      <c r="A19" s="298">
        <v>43830</v>
      </c>
      <c r="B19" s="278" t="s">
        <v>295</v>
      </c>
      <c r="C19" s="278" t="s">
        <v>873</v>
      </c>
      <c r="D19" s="278" t="s">
        <v>335</v>
      </c>
      <c r="E19" s="278" t="s">
        <v>832</v>
      </c>
      <c r="F19" s="417" t="s">
        <v>711</v>
      </c>
      <c r="G19" s="417" t="s">
        <v>711</v>
      </c>
    </row>
    <row r="20" spans="1:8" ht="15" customHeight="1" x14ac:dyDescent="0.35">
      <c r="A20" s="614">
        <v>43921</v>
      </c>
      <c r="B20" s="278" t="s">
        <v>295</v>
      </c>
      <c r="C20" s="278" t="s">
        <v>873</v>
      </c>
      <c r="D20" s="278" t="s">
        <v>330</v>
      </c>
      <c r="E20" s="278" t="s">
        <v>832</v>
      </c>
      <c r="F20" s="417" t="s">
        <v>711</v>
      </c>
      <c r="G20" s="417" t="s">
        <v>711</v>
      </c>
      <c r="H20" s="18"/>
    </row>
    <row r="21" spans="1:8" ht="15" customHeight="1" x14ac:dyDescent="0.35">
      <c r="A21" s="614">
        <v>43921</v>
      </c>
      <c r="B21" s="278" t="s">
        <v>295</v>
      </c>
      <c r="C21" s="278" t="s">
        <v>873</v>
      </c>
      <c r="D21" s="278" t="s">
        <v>331</v>
      </c>
      <c r="E21" s="278" t="s">
        <v>832</v>
      </c>
      <c r="F21" s="417" t="s">
        <v>711</v>
      </c>
      <c r="G21" s="417" t="s">
        <v>711</v>
      </c>
      <c r="H21" s="18"/>
    </row>
    <row r="22" spans="1:8" ht="15" customHeight="1" x14ac:dyDescent="0.35">
      <c r="A22" s="614">
        <v>43921</v>
      </c>
      <c r="B22" s="278" t="s">
        <v>295</v>
      </c>
      <c r="C22" s="278" t="s">
        <v>873</v>
      </c>
      <c r="D22" s="278" t="s">
        <v>332</v>
      </c>
      <c r="E22" s="278" t="s">
        <v>832</v>
      </c>
      <c r="F22" s="417" t="s">
        <v>711</v>
      </c>
      <c r="G22" s="417" t="s">
        <v>711</v>
      </c>
      <c r="H22" s="18"/>
    </row>
    <row r="23" spans="1:8" ht="15" customHeight="1" x14ac:dyDescent="0.35">
      <c r="A23" s="614">
        <v>43921</v>
      </c>
      <c r="B23" s="278" t="s">
        <v>295</v>
      </c>
      <c r="C23" s="278" t="s">
        <v>873</v>
      </c>
      <c r="D23" s="278" t="s">
        <v>333</v>
      </c>
      <c r="E23" s="278" t="s">
        <v>832</v>
      </c>
      <c r="F23" s="418" t="s">
        <v>711</v>
      </c>
      <c r="G23" s="418" t="s">
        <v>711</v>
      </c>
    </row>
    <row r="24" spans="1:8" ht="15" customHeight="1" x14ac:dyDescent="0.35">
      <c r="A24" s="614">
        <v>43921</v>
      </c>
      <c r="B24" s="278" t="s">
        <v>295</v>
      </c>
      <c r="C24" s="278" t="s">
        <v>873</v>
      </c>
      <c r="D24" s="278" t="s">
        <v>334</v>
      </c>
      <c r="E24" s="278" t="s">
        <v>832</v>
      </c>
      <c r="F24" s="417" t="s">
        <v>711</v>
      </c>
      <c r="G24" s="417" t="s">
        <v>711</v>
      </c>
    </row>
    <row r="25" spans="1:8" ht="15" customHeight="1" x14ac:dyDescent="0.35">
      <c r="A25" s="614">
        <v>43921</v>
      </c>
      <c r="B25" s="278" t="s">
        <v>295</v>
      </c>
      <c r="C25" s="278" t="s">
        <v>873</v>
      </c>
      <c r="D25" s="278" t="s">
        <v>335</v>
      </c>
      <c r="E25" s="278" t="s">
        <v>832</v>
      </c>
      <c r="F25" s="417" t="s">
        <v>711</v>
      </c>
      <c r="G25" s="417" t="s">
        <v>711</v>
      </c>
    </row>
    <row r="26" spans="1:8" ht="15" customHeight="1" x14ac:dyDescent="0.35">
      <c r="A26" s="298">
        <v>44012</v>
      </c>
      <c r="B26" s="278" t="s">
        <v>295</v>
      </c>
      <c r="C26" s="278" t="s">
        <v>873</v>
      </c>
      <c r="D26" s="278" t="s">
        <v>330</v>
      </c>
      <c r="E26" s="278" t="s">
        <v>832</v>
      </c>
      <c r="F26" s="417" t="s">
        <v>711</v>
      </c>
      <c r="G26" s="417" t="s">
        <v>711</v>
      </c>
      <c r="H26" s="18"/>
    </row>
    <row r="27" spans="1:8" ht="15" customHeight="1" x14ac:dyDescent="0.35">
      <c r="A27" s="298">
        <v>44012</v>
      </c>
      <c r="B27" s="278" t="s">
        <v>295</v>
      </c>
      <c r="C27" s="278" t="s">
        <v>873</v>
      </c>
      <c r="D27" s="278" t="s">
        <v>331</v>
      </c>
      <c r="E27" s="278" t="s">
        <v>832</v>
      </c>
      <c r="F27" s="417" t="s">
        <v>711</v>
      </c>
      <c r="G27" s="417" t="s">
        <v>711</v>
      </c>
      <c r="H27" s="18"/>
    </row>
    <row r="28" spans="1:8" ht="15" customHeight="1" x14ac:dyDescent="0.35">
      <c r="A28" s="298">
        <v>44012</v>
      </c>
      <c r="B28" s="278" t="s">
        <v>295</v>
      </c>
      <c r="C28" s="278" t="s">
        <v>873</v>
      </c>
      <c r="D28" s="278" t="s">
        <v>332</v>
      </c>
      <c r="E28" s="278" t="s">
        <v>832</v>
      </c>
      <c r="F28" s="417" t="s">
        <v>711</v>
      </c>
      <c r="G28" s="417" t="s">
        <v>711</v>
      </c>
      <c r="H28" s="18"/>
    </row>
    <row r="29" spans="1:8" ht="15" customHeight="1" x14ac:dyDescent="0.35">
      <c r="A29" s="298">
        <v>44012</v>
      </c>
      <c r="B29" s="278" t="s">
        <v>295</v>
      </c>
      <c r="C29" s="278" t="s">
        <v>873</v>
      </c>
      <c r="D29" s="278" t="s">
        <v>333</v>
      </c>
      <c r="E29" s="278" t="s">
        <v>832</v>
      </c>
      <c r="F29" s="418" t="s">
        <v>711</v>
      </c>
      <c r="G29" s="418" t="s">
        <v>711</v>
      </c>
      <c r="H29" s="18"/>
    </row>
    <row r="30" spans="1:8" ht="15" customHeight="1" x14ac:dyDescent="0.35">
      <c r="A30" s="298">
        <v>44012</v>
      </c>
      <c r="B30" s="278" t="s">
        <v>295</v>
      </c>
      <c r="C30" s="278" t="s">
        <v>873</v>
      </c>
      <c r="D30" s="278" t="s">
        <v>334</v>
      </c>
      <c r="E30" s="278" t="s">
        <v>832</v>
      </c>
      <c r="F30" s="417" t="s">
        <v>711</v>
      </c>
      <c r="G30" s="417" t="s">
        <v>711</v>
      </c>
    </row>
    <row r="31" spans="1:8" ht="15" customHeight="1" x14ac:dyDescent="0.35">
      <c r="A31" s="298">
        <v>44012</v>
      </c>
      <c r="B31" s="278" t="s">
        <v>295</v>
      </c>
      <c r="C31" s="278" t="s">
        <v>873</v>
      </c>
      <c r="D31" s="278" t="s">
        <v>335</v>
      </c>
      <c r="E31" s="278" t="s">
        <v>832</v>
      </c>
      <c r="F31" s="417" t="s">
        <v>711</v>
      </c>
      <c r="G31" s="417" t="s">
        <v>711</v>
      </c>
    </row>
    <row r="32" spans="1:8" ht="15" customHeight="1" x14ac:dyDescent="0.35">
      <c r="A32" s="614">
        <v>44104</v>
      </c>
      <c r="B32" s="278" t="s">
        <v>295</v>
      </c>
      <c r="C32" s="278" t="s">
        <v>873</v>
      </c>
      <c r="D32" s="278" t="s">
        <v>330</v>
      </c>
      <c r="E32" s="278" t="s">
        <v>832</v>
      </c>
      <c r="F32" s="417" t="s">
        <v>711</v>
      </c>
      <c r="G32" s="417" t="s">
        <v>711</v>
      </c>
      <c r="H32" s="18"/>
    </row>
    <row r="33" spans="1:8" ht="15" customHeight="1" x14ac:dyDescent="0.35">
      <c r="A33" s="614">
        <v>44104</v>
      </c>
      <c r="B33" s="278" t="s">
        <v>295</v>
      </c>
      <c r="C33" s="278" t="s">
        <v>873</v>
      </c>
      <c r="D33" s="278" t="s">
        <v>331</v>
      </c>
      <c r="E33" s="278" t="s">
        <v>832</v>
      </c>
      <c r="F33" s="417" t="s">
        <v>711</v>
      </c>
      <c r="G33" s="417" t="s">
        <v>711</v>
      </c>
      <c r="H33" s="18"/>
    </row>
    <row r="34" spans="1:8" ht="15" customHeight="1" x14ac:dyDescent="0.35">
      <c r="A34" s="614">
        <v>44104</v>
      </c>
      <c r="B34" s="278" t="s">
        <v>295</v>
      </c>
      <c r="C34" s="278" t="s">
        <v>873</v>
      </c>
      <c r="D34" s="278" t="s">
        <v>332</v>
      </c>
      <c r="E34" s="278" t="s">
        <v>832</v>
      </c>
      <c r="F34" s="417" t="s">
        <v>711</v>
      </c>
      <c r="G34" s="417" t="s">
        <v>711</v>
      </c>
      <c r="H34" s="18"/>
    </row>
    <row r="35" spans="1:8" ht="15" customHeight="1" x14ac:dyDescent="0.35">
      <c r="A35" s="614">
        <v>44104</v>
      </c>
      <c r="B35" s="278" t="s">
        <v>295</v>
      </c>
      <c r="C35" s="278" t="s">
        <v>873</v>
      </c>
      <c r="D35" s="278" t="s">
        <v>333</v>
      </c>
      <c r="E35" s="278" t="s">
        <v>832</v>
      </c>
      <c r="F35" s="418" t="s">
        <v>711</v>
      </c>
      <c r="G35" s="418" t="s">
        <v>711</v>
      </c>
      <c r="H35" s="18"/>
    </row>
    <row r="36" spans="1:8" ht="15" customHeight="1" x14ac:dyDescent="0.35">
      <c r="A36" s="614">
        <v>44104</v>
      </c>
      <c r="B36" s="278" t="s">
        <v>295</v>
      </c>
      <c r="C36" s="278" t="s">
        <v>873</v>
      </c>
      <c r="D36" s="278" t="s">
        <v>334</v>
      </c>
      <c r="E36" s="278" t="s">
        <v>832</v>
      </c>
      <c r="F36" s="417" t="s">
        <v>711</v>
      </c>
      <c r="G36" s="417" t="s">
        <v>711</v>
      </c>
    </row>
    <row r="37" spans="1:8" ht="15" customHeight="1" x14ac:dyDescent="0.35">
      <c r="A37" s="614">
        <v>44104</v>
      </c>
      <c r="B37" s="278" t="s">
        <v>295</v>
      </c>
      <c r="C37" s="278" t="s">
        <v>873</v>
      </c>
      <c r="D37" s="278" t="s">
        <v>335</v>
      </c>
      <c r="E37" s="278" t="s">
        <v>832</v>
      </c>
      <c r="F37" s="417" t="s">
        <v>711</v>
      </c>
      <c r="G37" s="417" t="s">
        <v>711</v>
      </c>
    </row>
    <row r="38" spans="1:8" ht="15" customHeight="1" x14ac:dyDescent="0.35">
      <c r="A38" s="298">
        <v>44196</v>
      </c>
      <c r="B38" s="278" t="s">
        <v>295</v>
      </c>
      <c r="C38" s="278" t="s">
        <v>873</v>
      </c>
      <c r="D38" s="278" t="s">
        <v>330</v>
      </c>
      <c r="E38" s="278" t="s">
        <v>832</v>
      </c>
      <c r="F38" s="417" t="s">
        <v>711</v>
      </c>
      <c r="G38" s="417" t="s">
        <v>711</v>
      </c>
      <c r="H38" s="18"/>
    </row>
    <row r="39" spans="1:8" ht="15" customHeight="1" x14ac:dyDescent="0.35">
      <c r="A39" s="298">
        <v>44196</v>
      </c>
      <c r="B39" s="278" t="s">
        <v>295</v>
      </c>
      <c r="C39" s="278" t="s">
        <v>873</v>
      </c>
      <c r="D39" s="278" t="s">
        <v>331</v>
      </c>
      <c r="E39" s="278" t="s">
        <v>832</v>
      </c>
      <c r="F39" s="417" t="s">
        <v>711</v>
      </c>
      <c r="G39" s="417" t="s">
        <v>711</v>
      </c>
      <c r="H39" s="18"/>
    </row>
    <row r="40" spans="1:8" ht="15" customHeight="1" x14ac:dyDescent="0.35">
      <c r="A40" s="298">
        <v>44196</v>
      </c>
      <c r="B40" s="278" t="s">
        <v>295</v>
      </c>
      <c r="C40" s="278" t="s">
        <v>873</v>
      </c>
      <c r="D40" s="278" t="s">
        <v>332</v>
      </c>
      <c r="E40" s="278" t="s">
        <v>832</v>
      </c>
      <c r="F40" s="417" t="s">
        <v>711</v>
      </c>
      <c r="G40" s="417" t="s">
        <v>711</v>
      </c>
      <c r="H40" s="18"/>
    </row>
    <row r="41" spans="1:8" ht="15" customHeight="1" x14ac:dyDescent="0.35">
      <c r="A41" s="298">
        <v>44196</v>
      </c>
      <c r="B41" s="278" t="s">
        <v>295</v>
      </c>
      <c r="C41" s="278" t="s">
        <v>873</v>
      </c>
      <c r="D41" s="278" t="s">
        <v>333</v>
      </c>
      <c r="E41" s="278" t="s">
        <v>832</v>
      </c>
      <c r="F41" s="418" t="s">
        <v>711</v>
      </c>
      <c r="G41" s="418" t="s">
        <v>711</v>
      </c>
      <c r="H41" s="18"/>
    </row>
    <row r="42" spans="1:8" ht="15" customHeight="1" x14ac:dyDescent="0.35">
      <c r="A42" s="298">
        <v>44196</v>
      </c>
      <c r="B42" s="278" t="s">
        <v>295</v>
      </c>
      <c r="C42" s="278" t="s">
        <v>873</v>
      </c>
      <c r="D42" s="278" t="s">
        <v>334</v>
      </c>
      <c r="E42" s="278" t="s">
        <v>832</v>
      </c>
      <c r="F42" s="417" t="s">
        <v>711</v>
      </c>
      <c r="G42" s="417" t="s">
        <v>711</v>
      </c>
    </row>
    <row r="43" spans="1:8" ht="15" customHeight="1" x14ac:dyDescent="0.35">
      <c r="A43" s="298">
        <v>44196</v>
      </c>
      <c r="B43" s="278" t="s">
        <v>295</v>
      </c>
      <c r="C43" s="278" t="s">
        <v>873</v>
      </c>
      <c r="D43" s="278" t="s">
        <v>335</v>
      </c>
      <c r="E43" s="278" t="s">
        <v>832</v>
      </c>
      <c r="F43" s="417" t="s">
        <v>711</v>
      </c>
      <c r="G43" s="417" t="s">
        <v>711</v>
      </c>
    </row>
    <row r="44" spans="1:8" ht="15" customHeight="1" x14ac:dyDescent="0.35">
      <c r="A44" s="614">
        <v>44286</v>
      </c>
      <c r="B44" s="278" t="s">
        <v>295</v>
      </c>
      <c r="C44" s="278" t="s">
        <v>873</v>
      </c>
      <c r="D44" s="278" t="s">
        <v>330</v>
      </c>
      <c r="E44" s="278" t="s">
        <v>832</v>
      </c>
      <c r="F44" s="417" t="s">
        <v>711</v>
      </c>
      <c r="G44" s="417" t="s">
        <v>711</v>
      </c>
      <c r="H44" s="18"/>
    </row>
    <row r="45" spans="1:8" ht="15" customHeight="1" x14ac:dyDescent="0.35">
      <c r="A45" s="614">
        <v>44286</v>
      </c>
      <c r="B45" s="278" t="s">
        <v>295</v>
      </c>
      <c r="C45" s="278" t="s">
        <v>873</v>
      </c>
      <c r="D45" s="278" t="s">
        <v>331</v>
      </c>
      <c r="E45" s="278" t="s">
        <v>832</v>
      </c>
      <c r="F45" s="417" t="s">
        <v>711</v>
      </c>
      <c r="G45" s="417" t="s">
        <v>711</v>
      </c>
      <c r="H45" s="18"/>
    </row>
    <row r="46" spans="1:8" ht="15" customHeight="1" x14ac:dyDescent="0.35">
      <c r="A46" s="614">
        <v>44286</v>
      </c>
      <c r="B46" s="278" t="s">
        <v>295</v>
      </c>
      <c r="C46" s="278" t="s">
        <v>873</v>
      </c>
      <c r="D46" s="278" t="s">
        <v>332</v>
      </c>
      <c r="E46" s="278" t="s">
        <v>832</v>
      </c>
      <c r="F46" s="417" t="s">
        <v>711</v>
      </c>
      <c r="G46" s="417" t="s">
        <v>711</v>
      </c>
      <c r="H46" s="18"/>
    </row>
    <row r="47" spans="1:8" ht="15" customHeight="1" x14ac:dyDescent="0.35">
      <c r="A47" s="614">
        <v>44286</v>
      </c>
      <c r="B47" s="278" t="s">
        <v>295</v>
      </c>
      <c r="C47" s="278" t="s">
        <v>873</v>
      </c>
      <c r="D47" s="278" t="s">
        <v>333</v>
      </c>
      <c r="E47" s="278" t="s">
        <v>832</v>
      </c>
      <c r="F47" s="418" t="s">
        <v>711</v>
      </c>
      <c r="G47" s="418" t="s">
        <v>711</v>
      </c>
      <c r="H47" s="18"/>
    </row>
    <row r="48" spans="1:8" ht="15" customHeight="1" x14ac:dyDescent="0.35">
      <c r="A48" s="614">
        <v>44286</v>
      </c>
      <c r="B48" s="278" t="s">
        <v>295</v>
      </c>
      <c r="C48" s="278" t="s">
        <v>873</v>
      </c>
      <c r="D48" s="278" t="s">
        <v>334</v>
      </c>
      <c r="E48" s="278" t="s">
        <v>832</v>
      </c>
      <c r="F48" s="417" t="s">
        <v>711</v>
      </c>
      <c r="G48" s="417" t="s">
        <v>711</v>
      </c>
    </row>
    <row r="49" spans="1:8" ht="15" customHeight="1" x14ac:dyDescent="0.35">
      <c r="A49" s="614">
        <v>44286</v>
      </c>
      <c r="B49" s="278" t="s">
        <v>295</v>
      </c>
      <c r="C49" s="278" t="s">
        <v>873</v>
      </c>
      <c r="D49" s="278" t="s">
        <v>335</v>
      </c>
      <c r="E49" s="278" t="s">
        <v>832</v>
      </c>
      <c r="F49" s="417" t="s">
        <v>711</v>
      </c>
      <c r="G49" s="417" t="s">
        <v>711</v>
      </c>
    </row>
    <row r="50" spans="1:8" ht="15" customHeight="1" x14ac:dyDescent="0.35">
      <c r="A50" s="298">
        <v>44377</v>
      </c>
      <c r="B50" s="278" t="s">
        <v>295</v>
      </c>
      <c r="C50" s="278" t="s">
        <v>873</v>
      </c>
      <c r="D50" s="278" t="s">
        <v>330</v>
      </c>
      <c r="E50" s="278" t="s">
        <v>832</v>
      </c>
      <c r="F50" s="417" t="s">
        <v>711</v>
      </c>
      <c r="G50" s="417" t="s">
        <v>711</v>
      </c>
      <c r="H50" s="18"/>
    </row>
    <row r="51" spans="1:8" ht="15" customHeight="1" x14ac:dyDescent="0.35">
      <c r="A51" s="298">
        <v>44377</v>
      </c>
      <c r="B51" s="278" t="s">
        <v>295</v>
      </c>
      <c r="C51" s="278" t="s">
        <v>873</v>
      </c>
      <c r="D51" s="278" t="s">
        <v>331</v>
      </c>
      <c r="E51" s="278" t="s">
        <v>832</v>
      </c>
      <c r="F51" s="417" t="s">
        <v>711</v>
      </c>
      <c r="G51" s="417" t="s">
        <v>711</v>
      </c>
      <c r="H51" s="18"/>
    </row>
    <row r="52" spans="1:8" ht="15" customHeight="1" x14ac:dyDescent="0.35">
      <c r="A52" s="298">
        <v>44377</v>
      </c>
      <c r="B52" s="278" t="s">
        <v>295</v>
      </c>
      <c r="C52" s="278" t="s">
        <v>873</v>
      </c>
      <c r="D52" s="278" t="s">
        <v>332</v>
      </c>
      <c r="E52" s="278" t="s">
        <v>832</v>
      </c>
      <c r="F52" s="417" t="s">
        <v>711</v>
      </c>
      <c r="G52" s="417" t="s">
        <v>711</v>
      </c>
      <c r="H52" s="18"/>
    </row>
    <row r="53" spans="1:8" ht="15" customHeight="1" x14ac:dyDescent="0.35">
      <c r="A53" s="298">
        <v>44377</v>
      </c>
      <c r="B53" s="278" t="s">
        <v>295</v>
      </c>
      <c r="C53" s="278" t="s">
        <v>873</v>
      </c>
      <c r="D53" s="278" t="s">
        <v>333</v>
      </c>
      <c r="E53" s="278" t="s">
        <v>832</v>
      </c>
      <c r="F53" s="418" t="s">
        <v>711</v>
      </c>
      <c r="G53" s="418" t="s">
        <v>711</v>
      </c>
      <c r="H53" s="18"/>
    </row>
    <row r="54" spans="1:8" ht="15" customHeight="1" x14ac:dyDescent="0.35">
      <c r="A54" s="298">
        <v>44377</v>
      </c>
      <c r="B54" s="278" t="s">
        <v>295</v>
      </c>
      <c r="C54" s="278" t="s">
        <v>873</v>
      </c>
      <c r="D54" s="278" t="s">
        <v>334</v>
      </c>
      <c r="E54" s="278" t="s">
        <v>832</v>
      </c>
      <c r="F54" s="417" t="s">
        <v>711</v>
      </c>
      <c r="G54" s="417" t="s">
        <v>711</v>
      </c>
    </row>
    <row r="55" spans="1:8" ht="15" customHeight="1" x14ac:dyDescent="0.35">
      <c r="A55" s="298">
        <v>44377</v>
      </c>
      <c r="B55" s="278" t="s">
        <v>295</v>
      </c>
      <c r="C55" s="278" t="s">
        <v>873</v>
      </c>
      <c r="D55" s="278" t="s">
        <v>335</v>
      </c>
      <c r="E55" s="278" t="s">
        <v>832</v>
      </c>
      <c r="F55" s="417" t="s">
        <v>711</v>
      </c>
      <c r="G55" s="417" t="s">
        <v>711</v>
      </c>
    </row>
    <row r="56" spans="1:8" ht="15" customHeight="1" x14ac:dyDescent="0.35">
      <c r="A56" s="614">
        <v>44469</v>
      </c>
      <c r="B56" s="278" t="s">
        <v>295</v>
      </c>
      <c r="C56" s="278" t="s">
        <v>873</v>
      </c>
      <c r="D56" s="278" t="s">
        <v>330</v>
      </c>
      <c r="E56" s="278" t="s">
        <v>832</v>
      </c>
      <c r="F56" s="417" t="s">
        <v>711</v>
      </c>
      <c r="G56" s="417" t="s">
        <v>711</v>
      </c>
      <c r="H56" s="18"/>
    </row>
    <row r="57" spans="1:8" ht="15" customHeight="1" x14ac:dyDescent="0.35">
      <c r="A57" s="614">
        <v>44469</v>
      </c>
      <c r="B57" s="278" t="s">
        <v>295</v>
      </c>
      <c r="C57" s="278" t="s">
        <v>873</v>
      </c>
      <c r="D57" s="278" t="s">
        <v>331</v>
      </c>
      <c r="E57" s="278" t="s">
        <v>832</v>
      </c>
      <c r="F57" s="417" t="s">
        <v>711</v>
      </c>
      <c r="G57" s="417" t="s">
        <v>711</v>
      </c>
      <c r="H57" s="18"/>
    </row>
    <row r="58" spans="1:8" ht="15" customHeight="1" x14ac:dyDescent="0.35">
      <c r="A58" s="614">
        <v>44469</v>
      </c>
      <c r="B58" s="278" t="s">
        <v>295</v>
      </c>
      <c r="C58" s="278" t="s">
        <v>873</v>
      </c>
      <c r="D58" s="278" t="s">
        <v>332</v>
      </c>
      <c r="E58" s="278" t="s">
        <v>832</v>
      </c>
      <c r="F58" s="417" t="s">
        <v>711</v>
      </c>
      <c r="G58" s="417" t="s">
        <v>711</v>
      </c>
      <c r="H58" s="18"/>
    </row>
    <row r="59" spans="1:8" ht="15" customHeight="1" x14ac:dyDescent="0.35">
      <c r="A59" s="614">
        <v>44469</v>
      </c>
      <c r="B59" s="278" t="s">
        <v>295</v>
      </c>
      <c r="C59" s="278" t="s">
        <v>873</v>
      </c>
      <c r="D59" s="278" t="s">
        <v>333</v>
      </c>
      <c r="E59" s="278" t="s">
        <v>832</v>
      </c>
      <c r="F59" s="418" t="s">
        <v>711</v>
      </c>
      <c r="G59" s="418" t="s">
        <v>711</v>
      </c>
      <c r="H59" s="18"/>
    </row>
    <row r="60" spans="1:8" ht="15" customHeight="1" x14ac:dyDescent="0.35">
      <c r="A60" s="614">
        <v>44469</v>
      </c>
      <c r="B60" s="278" t="s">
        <v>295</v>
      </c>
      <c r="C60" s="278" t="s">
        <v>873</v>
      </c>
      <c r="D60" s="278" t="s">
        <v>334</v>
      </c>
      <c r="E60" s="278" t="s">
        <v>832</v>
      </c>
      <c r="F60" s="417" t="s">
        <v>711</v>
      </c>
      <c r="G60" s="417" t="s">
        <v>711</v>
      </c>
    </row>
    <row r="61" spans="1:8" ht="15" customHeight="1" x14ac:dyDescent="0.35">
      <c r="A61" s="614">
        <v>44469</v>
      </c>
      <c r="B61" s="278" t="s">
        <v>295</v>
      </c>
      <c r="C61" s="278" t="s">
        <v>873</v>
      </c>
      <c r="D61" s="278" t="s">
        <v>335</v>
      </c>
      <c r="E61" s="278" t="s">
        <v>832</v>
      </c>
      <c r="F61" s="417" t="s">
        <v>711</v>
      </c>
      <c r="G61" s="417" t="s">
        <v>711</v>
      </c>
    </row>
    <row r="62" spans="1:8" ht="15" customHeight="1" x14ac:dyDescent="0.35">
      <c r="A62" s="298">
        <v>44561</v>
      </c>
      <c r="B62" s="278" t="s">
        <v>295</v>
      </c>
      <c r="C62" s="278" t="s">
        <v>873</v>
      </c>
      <c r="D62" s="278" t="s">
        <v>330</v>
      </c>
      <c r="E62" s="278" t="s">
        <v>832</v>
      </c>
      <c r="F62" s="417" t="s">
        <v>711</v>
      </c>
      <c r="G62" s="417" t="s">
        <v>711</v>
      </c>
    </row>
    <row r="63" spans="1:8" ht="15" customHeight="1" x14ac:dyDescent="0.35">
      <c r="A63" s="298">
        <v>44561</v>
      </c>
      <c r="B63" s="278" t="s">
        <v>295</v>
      </c>
      <c r="C63" s="278" t="s">
        <v>873</v>
      </c>
      <c r="D63" s="278" t="s">
        <v>331</v>
      </c>
      <c r="E63" s="278" t="s">
        <v>832</v>
      </c>
      <c r="F63" s="417" t="s">
        <v>711</v>
      </c>
      <c r="G63" s="417" t="s">
        <v>711</v>
      </c>
    </row>
    <row r="64" spans="1:8" ht="15" customHeight="1" x14ac:dyDescent="0.35">
      <c r="A64" s="298">
        <v>44561</v>
      </c>
      <c r="B64" s="278" t="s">
        <v>295</v>
      </c>
      <c r="C64" s="278" t="s">
        <v>873</v>
      </c>
      <c r="D64" s="278" t="s">
        <v>332</v>
      </c>
      <c r="E64" s="278" t="s">
        <v>832</v>
      </c>
      <c r="F64" s="417" t="s">
        <v>711</v>
      </c>
      <c r="G64" s="417" t="s">
        <v>711</v>
      </c>
    </row>
    <row r="65" spans="1:7" ht="15" customHeight="1" x14ac:dyDescent="0.35">
      <c r="A65" s="298">
        <v>44561</v>
      </c>
      <c r="B65" s="278" t="s">
        <v>295</v>
      </c>
      <c r="C65" s="278" t="s">
        <v>873</v>
      </c>
      <c r="D65" s="278" t="s">
        <v>333</v>
      </c>
      <c r="E65" s="278" t="s">
        <v>832</v>
      </c>
      <c r="F65" s="417" t="s">
        <v>711</v>
      </c>
      <c r="G65" s="417" t="s">
        <v>711</v>
      </c>
    </row>
    <row r="66" spans="1:7" ht="15" customHeight="1" x14ac:dyDescent="0.35">
      <c r="A66" s="298">
        <v>44561</v>
      </c>
      <c r="B66" s="278" t="s">
        <v>295</v>
      </c>
      <c r="C66" s="278" t="s">
        <v>873</v>
      </c>
      <c r="D66" s="278" t="s">
        <v>334</v>
      </c>
      <c r="E66" s="278" t="s">
        <v>832</v>
      </c>
      <c r="F66" s="417" t="s">
        <v>711</v>
      </c>
      <c r="G66" s="417" t="s">
        <v>711</v>
      </c>
    </row>
    <row r="67" spans="1:7" ht="15" customHeight="1" x14ac:dyDescent="0.35">
      <c r="A67" s="298">
        <v>44561</v>
      </c>
      <c r="B67" s="278" t="s">
        <v>295</v>
      </c>
      <c r="C67" s="278" t="s">
        <v>873</v>
      </c>
      <c r="D67" s="278" t="s">
        <v>335</v>
      </c>
      <c r="E67" s="278" t="s">
        <v>832</v>
      </c>
      <c r="F67" s="417" t="s">
        <v>711</v>
      </c>
      <c r="G67" s="417" t="s">
        <v>711</v>
      </c>
    </row>
    <row r="68" spans="1:7" ht="15" customHeight="1" x14ac:dyDescent="0.35">
      <c r="A68" s="614">
        <v>44651</v>
      </c>
      <c r="B68" s="278" t="s">
        <v>295</v>
      </c>
      <c r="C68" s="278" t="s">
        <v>873</v>
      </c>
      <c r="D68" s="278" t="s">
        <v>330</v>
      </c>
      <c r="E68" s="278" t="s">
        <v>832</v>
      </c>
      <c r="F68" s="417" t="s">
        <v>287</v>
      </c>
      <c r="G68" s="417" t="s">
        <v>287</v>
      </c>
    </row>
    <row r="69" spans="1:7" ht="15" customHeight="1" x14ac:dyDescent="0.35">
      <c r="A69" s="614">
        <v>44651</v>
      </c>
      <c r="B69" s="278" t="s">
        <v>295</v>
      </c>
      <c r="C69" s="278" t="s">
        <v>873</v>
      </c>
      <c r="D69" s="278" t="s">
        <v>331</v>
      </c>
      <c r="E69" s="278" t="s">
        <v>832</v>
      </c>
      <c r="F69" s="417" t="s">
        <v>287</v>
      </c>
      <c r="G69" s="417" t="s">
        <v>287</v>
      </c>
    </row>
    <row r="70" spans="1:7" ht="15" customHeight="1" x14ac:dyDescent="0.35">
      <c r="A70" s="614">
        <v>44651</v>
      </c>
      <c r="B70" s="278" t="s">
        <v>295</v>
      </c>
      <c r="C70" s="278" t="s">
        <v>873</v>
      </c>
      <c r="D70" s="278" t="s">
        <v>332</v>
      </c>
      <c r="E70" s="278" t="s">
        <v>832</v>
      </c>
      <c r="F70" s="417" t="s">
        <v>287</v>
      </c>
      <c r="G70" s="417" t="s">
        <v>287</v>
      </c>
    </row>
    <row r="71" spans="1:7" ht="15" customHeight="1" x14ac:dyDescent="0.35">
      <c r="A71" s="614">
        <v>44651</v>
      </c>
      <c r="B71" s="278" t="s">
        <v>295</v>
      </c>
      <c r="C71" s="278" t="s">
        <v>873</v>
      </c>
      <c r="D71" s="278" t="s">
        <v>333</v>
      </c>
      <c r="E71" s="278" t="s">
        <v>832</v>
      </c>
      <c r="F71" s="417" t="s">
        <v>287</v>
      </c>
      <c r="G71" s="417" t="s">
        <v>287</v>
      </c>
    </row>
    <row r="72" spans="1:7" ht="15" customHeight="1" x14ac:dyDescent="0.35">
      <c r="A72" s="614">
        <v>44651</v>
      </c>
      <c r="B72" s="278" t="s">
        <v>295</v>
      </c>
      <c r="C72" s="278" t="s">
        <v>873</v>
      </c>
      <c r="D72" s="278" t="s">
        <v>334</v>
      </c>
      <c r="E72" s="278" t="s">
        <v>832</v>
      </c>
      <c r="F72" s="417" t="s">
        <v>287</v>
      </c>
      <c r="G72" s="417" t="s">
        <v>287</v>
      </c>
    </row>
    <row r="73" spans="1:7" ht="15" customHeight="1" x14ac:dyDescent="0.35">
      <c r="A73" s="614">
        <v>44651</v>
      </c>
      <c r="B73" s="278" t="s">
        <v>295</v>
      </c>
      <c r="C73" s="278" t="s">
        <v>873</v>
      </c>
      <c r="D73" s="278" t="s">
        <v>335</v>
      </c>
      <c r="E73" s="278" t="s">
        <v>832</v>
      </c>
      <c r="F73" s="417" t="s">
        <v>287</v>
      </c>
      <c r="G73" s="417" t="s">
        <v>287</v>
      </c>
    </row>
    <row r="74" spans="1:7" ht="15" customHeight="1" x14ac:dyDescent="0.35">
      <c r="A74" s="298">
        <v>44742</v>
      </c>
      <c r="B74" s="278" t="s">
        <v>295</v>
      </c>
      <c r="C74" s="278" t="s">
        <v>873</v>
      </c>
      <c r="D74" s="278" t="s">
        <v>330</v>
      </c>
      <c r="E74" s="278" t="s">
        <v>832</v>
      </c>
      <c r="F74" s="417" t="s">
        <v>287</v>
      </c>
      <c r="G74" s="417" t="s">
        <v>287</v>
      </c>
    </row>
    <row r="75" spans="1:7" ht="15" customHeight="1" x14ac:dyDescent="0.35">
      <c r="A75" s="298">
        <v>44742</v>
      </c>
      <c r="B75" s="278" t="s">
        <v>295</v>
      </c>
      <c r="C75" s="278" t="s">
        <v>873</v>
      </c>
      <c r="D75" s="278" t="s">
        <v>331</v>
      </c>
      <c r="E75" s="278" t="s">
        <v>832</v>
      </c>
      <c r="F75" s="417" t="s">
        <v>287</v>
      </c>
      <c r="G75" s="417" t="s">
        <v>287</v>
      </c>
    </row>
    <row r="76" spans="1:7" ht="15" customHeight="1" x14ac:dyDescent="0.35">
      <c r="A76" s="298">
        <v>44742</v>
      </c>
      <c r="B76" s="278" t="s">
        <v>295</v>
      </c>
      <c r="C76" s="278" t="s">
        <v>873</v>
      </c>
      <c r="D76" s="278" t="s">
        <v>332</v>
      </c>
      <c r="E76" s="278" t="s">
        <v>832</v>
      </c>
      <c r="F76" s="417" t="s">
        <v>287</v>
      </c>
      <c r="G76" s="417" t="s">
        <v>287</v>
      </c>
    </row>
    <row r="77" spans="1:7" ht="15" customHeight="1" x14ac:dyDescent="0.35">
      <c r="A77" s="298">
        <v>44742</v>
      </c>
      <c r="B77" s="278" t="s">
        <v>295</v>
      </c>
      <c r="C77" s="278" t="s">
        <v>873</v>
      </c>
      <c r="D77" s="278" t="s">
        <v>333</v>
      </c>
      <c r="E77" s="278" t="s">
        <v>832</v>
      </c>
      <c r="F77" s="417" t="s">
        <v>287</v>
      </c>
      <c r="G77" s="417" t="s">
        <v>287</v>
      </c>
    </row>
    <row r="78" spans="1:7" ht="15" customHeight="1" x14ac:dyDescent="0.35">
      <c r="A78" s="298">
        <v>44742</v>
      </c>
      <c r="B78" s="278" t="s">
        <v>295</v>
      </c>
      <c r="C78" s="278" t="s">
        <v>873</v>
      </c>
      <c r="D78" s="278" t="s">
        <v>334</v>
      </c>
      <c r="E78" s="278" t="s">
        <v>832</v>
      </c>
      <c r="F78" s="417" t="s">
        <v>287</v>
      </c>
      <c r="G78" s="417" t="s">
        <v>287</v>
      </c>
    </row>
    <row r="79" spans="1:7" ht="15" customHeight="1" x14ac:dyDescent="0.35">
      <c r="A79" s="298">
        <v>44742</v>
      </c>
      <c r="B79" s="278" t="s">
        <v>295</v>
      </c>
      <c r="C79" s="278" t="s">
        <v>873</v>
      </c>
      <c r="D79" s="278" t="s">
        <v>335</v>
      </c>
      <c r="E79" s="278" t="s">
        <v>832</v>
      </c>
      <c r="F79" s="417" t="s">
        <v>287</v>
      </c>
      <c r="G79" s="417" t="s">
        <v>287</v>
      </c>
    </row>
    <row r="80" spans="1:7" ht="15" customHeight="1" x14ac:dyDescent="0.35">
      <c r="A80" s="614">
        <v>44834</v>
      </c>
      <c r="B80" s="278" t="s">
        <v>295</v>
      </c>
      <c r="C80" s="278" t="s">
        <v>873</v>
      </c>
      <c r="D80" s="278" t="s">
        <v>330</v>
      </c>
      <c r="E80" s="278" t="s">
        <v>832</v>
      </c>
      <c r="F80" s="417" t="s">
        <v>287</v>
      </c>
      <c r="G80" s="417" t="s">
        <v>287</v>
      </c>
    </row>
    <row r="81" spans="1:7" ht="15" customHeight="1" x14ac:dyDescent="0.35">
      <c r="A81" s="614">
        <v>44834</v>
      </c>
      <c r="B81" s="278" t="s">
        <v>295</v>
      </c>
      <c r="C81" s="278" t="s">
        <v>873</v>
      </c>
      <c r="D81" s="278" t="s">
        <v>331</v>
      </c>
      <c r="E81" s="278" t="s">
        <v>832</v>
      </c>
      <c r="F81" s="417" t="s">
        <v>287</v>
      </c>
      <c r="G81" s="417" t="s">
        <v>287</v>
      </c>
    </row>
    <row r="82" spans="1:7" ht="15" customHeight="1" x14ac:dyDescent="0.35">
      <c r="A82" s="614">
        <v>44834</v>
      </c>
      <c r="B82" s="278" t="s">
        <v>295</v>
      </c>
      <c r="C82" s="278" t="s">
        <v>873</v>
      </c>
      <c r="D82" s="278" t="s">
        <v>332</v>
      </c>
      <c r="E82" s="278" t="s">
        <v>832</v>
      </c>
      <c r="F82" s="417" t="s">
        <v>287</v>
      </c>
      <c r="G82" s="417" t="s">
        <v>287</v>
      </c>
    </row>
    <row r="83" spans="1:7" ht="15" customHeight="1" x14ac:dyDescent="0.35">
      <c r="A83" s="614">
        <v>44834</v>
      </c>
      <c r="B83" s="278" t="s">
        <v>295</v>
      </c>
      <c r="C83" s="278" t="s">
        <v>873</v>
      </c>
      <c r="D83" s="278" t="s">
        <v>333</v>
      </c>
      <c r="E83" s="278" t="s">
        <v>832</v>
      </c>
      <c r="F83" s="417" t="s">
        <v>287</v>
      </c>
      <c r="G83" s="417" t="s">
        <v>287</v>
      </c>
    </row>
    <row r="84" spans="1:7" ht="15" customHeight="1" x14ac:dyDescent="0.35">
      <c r="A84" s="614">
        <v>44834</v>
      </c>
      <c r="B84" s="278" t="s">
        <v>295</v>
      </c>
      <c r="C84" s="278" t="s">
        <v>873</v>
      </c>
      <c r="D84" s="278" t="s">
        <v>334</v>
      </c>
      <c r="E84" s="278" t="s">
        <v>832</v>
      </c>
      <c r="F84" s="417" t="s">
        <v>287</v>
      </c>
      <c r="G84" s="417" t="s">
        <v>287</v>
      </c>
    </row>
    <row r="85" spans="1:7" ht="15" customHeight="1" x14ac:dyDescent="0.35">
      <c r="A85" s="614">
        <v>44834</v>
      </c>
      <c r="B85" s="278" t="s">
        <v>295</v>
      </c>
      <c r="C85" s="278" t="s">
        <v>873</v>
      </c>
      <c r="D85" s="278" t="s">
        <v>335</v>
      </c>
      <c r="E85" s="278" t="s">
        <v>832</v>
      </c>
      <c r="F85" s="417" t="s">
        <v>287</v>
      </c>
      <c r="G85" s="417" t="s">
        <v>287</v>
      </c>
    </row>
    <row r="86" spans="1:7" ht="15" customHeight="1" x14ac:dyDescent="0.35">
      <c r="A86" s="298">
        <v>44926</v>
      </c>
      <c r="B86" s="278" t="s">
        <v>295</v>
      </c>
      <c r="C86" s="278" t="s">
        <v>873</v>
      </c>
      <c r="D86" s="278" t="s">
        <v>330</v>
      </c>
      <c r="E86" s="278" t="s">
        <v>832</v>
      </c>
      <c r="F86" s="417" t="s">
        <v>287</v>
      </c>
      <c r="G86" s="417" t="s">
        <v>287</v>
      </c>
    </row>
    <row r="87" spans="1:7" ht="15" customHeight="1" x14ac:dyDescent="0.35">
      <c r="A87" s="298">
        <v>44926</v>
      </c>
      <c r="B87" s="278" t="s">
        <v>295</v>
      </c>
      <c r="C87" s="278" t="s">
        <v>873</v>
      </c>
      <c r="D87" s="278" t="s">
        <v>331</v>
      </c>
      <c r="E87" s="278" t="s">
        <v>832</v>
      </c>
      <c r="F87" s="417" t="s">
        <v>287</v>
      </c>
      <c r="G87" s="417" t="s">
        <v>287</v>
      </c>
    </row>
    <row r="88" spans="1:7" ht="15" customHeight="1" x14ac:dyDescent="0.35">
      <c r="A88" s="298">
        <v>44926</v>
      </c>
      <c r="B88" s="278" t="s">
        <v>295</v>
      </c>
      <c r="C88" s="278" t="s">
        <v>873</v>
      </c>
      <c r="D88" s="278" t="s">
        <v>332</v>
      </c>
      <c r="E88" s="278" t="s">
        <v>832</v>
      </c>
      <c r="F88" s="417" t="s">
        <v>287</v>
      </c>
      <c r="G88" s="417" t="s">
        <v>287</v>
      </c>
    </row>
    <row r="89" spans="1:7" ht="15" customHeight="1" x14ac:dyDescent="0.35">
      <c r="A89" s="298">
        <v>44926</v>
      </c>
      <c r="B89" s="278" t="s">
        <v>295</v>
      </c>
      <c r="C89" s="278" t="s">
        <v>873</v>
      </c>
      <c r="D89" s="278" t="s">
        <v>333</v>
      </c>
      <c r="E89" s="278" t="s">
        <v>832</v>
      </c>
      <c r="F89" s="417" t="s">
        <v>287</v>
      </c>
      <c r="G89" s="417" t="s">
        <v>287</v>
      </c>
    </row>
    <row r="90" spans="1:7" ht="15" customHeight="1" x14ac:dyDescent="0.35">
      <c r="A90" s="298">
        <v>44926</v>
      </c>
      <c r="B90" s="278" t="s">
        <v>295</v>
      </c>
      <c r="C90" s="278" t="s">
        <v>873</v>
      </c>
      <c r="D90" s="278" t="s">
        <v>334</v>
      </c>
      <c r="E90" s="278" t="s">
        <v>832</v>
      </c>
      <c r="F90" s="417" t="s">
        <v>287</v>
      </c>
      <c r="G90" s="417" t="s">
        <v>287</v>
      </c>
    </row>
    <row r="91" spans="1:7" ht="15" customHeight="1" x14ac:dyDescent="0.35">
      <c r="A91" s="298">
        <v>44926</v>
      </c>
      <c r="B91" s="278" t="s">
        <v>295</v>
      </c>
      <c r="C91" s="278" t="s">
        <v>873</v>
      </c>
      <c r="D91" s="278" t="s">
        <v>335</v>
      </c>
      <c r="E91" s="278" t="s">
        <v>832</v>
      </c>
      <c r="F91" s="417" t="s">
        <v>287</v>
      </c>
      <c r="G91" s="417" t="s">
        <v>287</v>
      </c>
    </row>
    <row r="92" spans="1:7" ht="15" customHeight="1" x14ac:dyDescent="0.35">
      <c r="A92" s="614">
        <v>45016</v>
      </c>
      <c r="B92" s="278" t="s">
        <v>295</v>
      </c>
      <c r="C92" s="278" t="s">
        <v>873</v>
      </c>
      <c r="D92" s="278" t="s">
        <v>330</v>
      </c>
      <c r="E92" s="278" t="s">
        <v>832</v>
      </c>
      <c r="F92" s="417" t="s">
        <v>287</v>
      </c>
      <c r="G92" s="417" t="s">
        <v>287</v>
      </c>
    </row>
    <row r="93" spans="1:7" ht="15" customHeight="1" x14ac:dyDescent="0.35">
      <c r="A93" s="614">
        <v>45016</v>
      </c>
      <c r="B93" s="278" t="s">
        <v>295</v>
      </c>
      <c r="C93" s="278" t="s">
        <v>873</v>
      </c>
      <c r="D93" s="278" t="s">
        <v>331</v>
      </c>
      <c r="E93" s="278" t="s">
        <v>832</v>
      </c>
      <c r="F93" s="417" t="s">
        <v>287</v>
      </c>
      <c r="G93" s="417" t="s">
        <v>287</v>
      </c>
    </row>
    <row r="94" spans="1:7" ht="15" customHeight="1" x14ac:dyDescent="0.35">
      <c r="A94" s="614">
        <v>45016</v>
      </c>
      <c r="B94" s="278" t="s">
        <v>295</v>
      </c>
      <c r="C94" s="278" t="s">
        <v>873</v>
      </c>
      <c r="D94" s="278" t="s">
        <v>332</v>
      </c>
      <c r="E94" s="278" t="s">
        <v>832</v>
      </c>
      <c r="F94" s="417" t="s">
        <v>287</v>
      </c>
      <c r="G94" s="417" t="s">
        <v>287</v>
      </c>
    </row>
    <row r="95" spans="1:7" ht="15" customHeight="1" x14ac:dyDescent="0.35">
      <c r="A95" s="614">
        <v>45016</v>
      </c>
      <c r="B95" s="278" t="s">
        <v>295</v>
      </c>
      <c r="C95" s="278" t="s">
        <v>873</v>
      </c>
      <c r="D95" s="278" t="s">
        <v>333</v>
      </c>
      <c r="E95" s="278" t="s">
        <v>832</v>
      </c>
      <c r="F95" s="417" t="s">
        <v>287</v>
      </c>
      <c r="G95" s="417" t="s">
        <v>287</v>
      </c>
    </row>
    <row r="96" spans="1:7" ht="15" customHeight="1" x14ac:dyDescent="0.35">
      <c r="A96" s="614">
        <v>45016</v>
      </c>
      <c r="B96" s="278" t="s">
        <v>295</v>
      </c>
      <c r="C96" s="278" t="s">
        <v>873</v>
      </c>
      <c r="D96" s="278" t="s">
        <v>334</v>
      </c>
      <c r="E96" s="278" t="s">
        <v>832</v>
      </c>
      <c r="F96" s="417" t="s">
        <v>287</v>
      </c>
      <c r="G96" s="417" t="s">
        <v>287</v>
      </c>
    </row>
    <row r="97" spans="1:7" ht="15" customHeight="1" x14ac:dyDescent="0.35">
      <c r="A97" s="614">
        <v>45016</v>
      </c>
      <c r="B97" s="278" t="s">
        <v>295</v>
      </c>
      <c r="C97" s="278" t="s">
        <v>873</v>
      </c>
      <c r="D97" s="278" t="s">
        <v>335</v>
      </c>
      <c r="E97" s="278" t="s">
        <v>832</v>
      </c>
      <c r="F97" s="417" t="s">
        <v>287</v>
      </c>
      <c r="G97" s="417" t="s">
        <v>287</v>
      </c>
    </row>
    <row r="98" spans="1:7" ht="15" customHeight="1" x14ac:dyDescent="0.35">
      <c r="A98" s="298">
        <v>45107</v>
      </c>
      <c r="B98" s="278" t="s">
        <v>295</v>
      </c>
      <c r="C98" s="278" t="s">
        <v>873</v>
      </c>
      <c r="D98" s="278" t="s">
        <v>330</v>
      </c>
      <c r="E98" s="278" t="s">
        <v>832</v>
      </c>
      <c r="F98" s="417" t="s">
        <v>287</v>
      </c>
      <c r="G98" s="417" t="s">
        <v>287</v>
      </c>
    </row>
    <row r="99" spans="1:7" ht="15" customHeight="1" x14ac:dyDescent="0.35">
      <c r="A99" s="298">
        <v>45107</v>
      </c>
      <c r="B99" s="278" t="s">
        <v>295</v>
      </c>
      <c r="C99" s="278" t="s">
        <v>873</v>
      </c>
      <c r="D99" s="278" t="s">
        <v>331</v>
      </c>
      <c r="E99" s="278" t="s">
        <v>832</v>
      </c>
      <c r="F99" s="417" t="s">
        <v>287</v>
      </c>
      <c r="G99" s="417" t="s">
        <v>287</v>
      </c>
    </row>
    <row r="100" spans="1:7" ht="15" customHeight="1" x14ac:dyDescent="0.35">
      <c r="A100" s="298">
        <v>45107</v>
      </c>
      <c r="B100" s="278" t="s">
        <v>295</v>
      </c>
      <c r="C100" s="278" t="s">
        <v>873</v>
      </c>
      <c r="D100" s="278" t="s">
        <v>332</v>
      </c>
      <c r="E100" s="278" t="s">
        <v>832</v>
      </c>
      <c r="F100" s="417" t="s">
        <v>287</v>
      </c>
      <c r="G100" s="417" t="s">
        <v>287</v>
      </c>
    </row>
    <row r="101" spans="1:7" ht="15" customHeight="1" x14ac:dyDescent="0.35">
      <c r="A101" s="298">
        <v>45107</v>
      </c>
      <c r="B101" s="278" t="s">
        <v>295</v>
      </c>
      <c r="C101" s="278" t="s">
        <v>873</v>
      </c>
      <c r="D101" s="278" t="s">
        <v>333</v>
      </c>
      <c r="E101" s="278" t="s">
        <v>832</v>
      </c>
      <c r="F101" s="417" t="s">
        <v>287</v>
      </c>
      <c r="G101" s="417" t="s">
        <v>287</v>
      </c>
    </row>
    <row r="102" spans="1:7" ht="15" customHeight="1" x14ac:dyDescent="0.35">
      <c r="A102" s="298">
        <v>45107</v>
      </c>
      <c r="B102" s="278" t="s">
        <v>295</v>
      </c>
      <c r="C102" s="278" t="s">
        <v>873</v>
      </c>
      <c r="D102" s="278" t="s">
        <v>334</v>
      </c>
      <c r="E102" s="278" t="s">
        <v>832</v>
      </c>
      <c r="F102" s="417" t="s">
        <v>287</v>
      </c>
      <c r="G102" s="417" t="s">
        <v>287</v>
      </c>
    </row>
    <row r="103" spans="1:7" ht="15" customHeight="1" x14ac:dyDescent="0.35">
      <c r="A103" s="298">
        <v>45107</v>
      </c>
      <c r="B103" s="278" t="s">
        <v>295</v>
      </c>
      <c r="C103" s="278" t="s">
        <v>873</v>
      </c>
      <c r="D103" s="278" t="s">
        <v>335</v>
      </c>
      <c r="E103" s="278" t="s">
        <v>832</v>
      </c>
      <c r="F103" s="417" t="s">
        <v>287</v>
      </c>
      <c r="G103" s="417" t="s">
        <v>287</v>
      </c>
    </row>
    <row r="104" spans="1:7" ht="15" customHeight="1" x14ac:dyDescent="0.35">
      <c r="A104" s="614">
        <v>45199</v>
      </c>
      <c r="B104" s="278" t="s">
        <v>295</v>
      </c>
      <c r="C104" s="278" t="s">
        <v>873</v>
      </c>
      <c r="D104" s="278" t="s">
        <v>330</v>
      </c>
      <c r="E104" s="278" t="s">
        <v>832</v>
      </c>
      <c r="F104" s="417" t="s">
        <v>287</v>
      </c>
      <c r="G104" s="417" t="s">
        <v>287</v>
      </c>
    </row>
    <row r="105" spans="1:7" ht="15" customHeight="1" x14ac:dyDescent="0.35">
      <c r="A105" s="614">
        <v>45199</v>
      </c>
      <c r="B105" s="278" t="s">
        <v>295</v>
      </c>
      <c r="C105" s="278" t="s">
        <v>873</v>
      </c>
      <c r="D105" s="278" t="s">
        <v>331</v>
      </c>
      <c r="E105" s="278" t="s">
        <v>832</v>
      </c>
      <c r="F105" s="417" t="s">
        <v>287</v>
      </c>
      <c r="G105" s="417" t="s">
        <v>287</v>
      </c>
    </row>
    <row r="106" spans="1:7" ht="15" customHeight="1" x14ac:dyDescent="0.35">
      <c r="A106" s="614">
        <v>45199</v>
      </c>
      <c r="B106" s="278" t="s">
        <v>295</v>
      </c>
      <c r="C106" s="278" t="s">
        <v>873</v>
      </c>
      <c r="D106" s="278" t="s">
        <v>332</v>
      </c>
      <c r="E106" s="278" t="s">
        <v>832</v>
      </c>
      <c r="F106" s="417" t="s">
        <v>287</v>
      </c>
      <c r="G106" s="417" t="s">
        <v>287</v>
      </c>
    </row>
    <row r="107" spans="1:7" ht="15" customHeight="1" x14ac:dyDescent="0.35">
      <c r="A107" s="614">
        <v>45199</v>
      </c>
      <c r="B107" s="278" t="s">
        <v>295</v>
      </c>
      <c r="C107" s="278" t="s">
        <v>873</v>
      </c>
      <c r="D107" s="278" t="s">
        <v>333</v>
      </c>
      <c r="E107" s="278" t="s">
        <v>832</v>
      </c>
      <c r="F107" s="417" t="s">
        <v>287</v>
      </c>
      <c r="G107" s="417" t="s">
        <v>287</v>
      </c>
    </row>
    <row r="108" spans="1:7" ht="15" customHeight="1" x14ac:dyDescent="0.35">
      <c r="A108" s="614">
        <v>45199</v>
      </c>
      <c r="B108" s="278" t="s">
        <v>295</v>
      </c>
      <c r="C108" s="278" t="s">
        <v>873</v>
      </c>
      <c r="D108" s="278" t="s">
        <v>334</v>
      </c>
      <c r="E108" s="278" t="s">
        <v>832</v>
      </c>
      <c r="F108" s="417" t="s">
        <v>287</v>
      </c>
      <c r="G108" s="417" t="s">
        <v>287</v>
      </c>
    </row>
    <row r="109" spans="1:7" ht="15" customHeight="1" x14ac:dyDescent="0.35">
      <c r="A109" s="614">
        <v>45199</v>
      </c>
      <c r="B109" s="278" t="s">
        <v>295</v>
      </c>
      <c r="C109" s="278" t="s">
        <v>873</v>
      </c>
      <c r="D109" s="278" t="s">
        <v>335</v>
      </c>
      <c r="E109" s="278" t="s">
        <v>832</v>
      </c>
      <c r="F109" s="417" t="s">
        <v>287</v>
      </c>
      <c r="G109" s="417" t="s">
        <v>287</v>
      </c>
    </row>
    <row r="110" spans="1:7" ht="15" customHeight="1" x14ac:dyDescent="0.35">
      <c r="A110" s="586">
        <v>45291</v>
      </c>
      <c r="B110" s="587" t="s">
        <v>295</v>
      </c>
      <c r="C110" s="587" t="s">
        <v>873</v>
      </c>
      <c r="D110" s="587" t="s">
        <v>330</v>
      </c>
      <c r="E110" s="587" t="s">
        <v>832</v>
      </c>
      <c r="F110" s="610" t="s">
        <v>287</v>
      </c>
      <c r="G110" s="610" t="s">
        <v>287</v>
      </c>
    </row>
    <row r="111" spans="1:7" ht="15" customHeight="1" x14ac:dyDescent="0.35">
      <c r="A111" s="586">
        <v>45291</v>
      </c>
      <c r="B111" s="587" t="s">
        <v>295</v>
      </c>
      <c r="C111" s="587" t="s">
        <v>873</v>
      </c>
      <c r="D111" s="587" t="s">
        <v>331</v>
      </c>
      <c r="E111" s="587" t="s">
        <v>832</v>
      </c>
      <c r="F111" s="610" t="s">
        <v>287</v>
      </c>
      <c r="G111" s="610" t="s">
        <v>287</v>
      </c>
    </row>
    <row r="112" spans="1:7" ht="15" customHeight="1" x14ac:dyDescent="0.35">
      <c r="A112" s="586">
        <v>45291</v>
      </c>
      <c r="B112" s="587" t="s">
        <v>295</v>
      </c>
      <c r="C112" s="587" t="s">
        <v>873</v>
      </c>
      <c r="D112" s="587" t="s">
        <v>332</v>
      </c>
      <c r="E112" s="587" t="s">
        <v>832</v>
      </c>
      <c r="F112" s="610" t="s">
        <v>287</v>
      </c>
      <c r="G112" s="610" t="s">
        <v>287</v>
      </c>
    </row>
    <row r="113" spans="1:7" ht="15" customHeight="1" x14ac:dyDescent="0.35">
      <c r="A113" s="586">
        <v>45291</v>
      </c>
      <c r="B113" s="587" t="s">
        <v>295</v>
      </c>
      <c r="C113" s="587" t="s">
        <v>873</v>
      </c>
      <c r="D113" s="587" t="s">
        <v>333</v>
      </c>
      <c r="E113" s="587" t="s">
        <v>832</v>
      </c>
      <c r="F113" s="610" t="s">
        <v>287</v>
      </c>
      <c r="G113" s="610" t="s">
        <v>287</v>
      </c>
    </row>
    <row r="114" spans="1:7" ht="15" customHeight="1" x14ac:dyDescent="0.35">
      <c r="A114" s="586">
        <v>45291</v>
      </c>
      <c r="B114" s="587" t="s">
        <v>295</v>
      </c>
      <c r="C114" s="587" t="s">
        <v>873</v>
      </c>
      <c r="D114" s="587" t="s">
        <v>334</v>
      </c>
      <c r="E114" s="587" t="s">
        <v>832</v>
      </c>
      <c r="F114" s="610" t="s">
        <v>287</v>
      </c>
      <c r="G114" s="610" t="s">
        <v>287</v>
      </c>
    </row>
    <row r="115" spans="1:7" ht="15" customHeight="1" x14ac:dyDescent="0.35">
      <c r="A115" s="586">
        <v>45291</v>
      </c>
      <c r="B115" s="587" t="s">
        <v>295</v>
      </c>
      <c r="C115" s="587" t="s">
        <v>873</v>
      </c>
      <c r="D115" s="587" t="s">
        <v>335</v>
      </c>
      <c r="E115" s="587" t="s">
        <v>832</v>
      </c>
      <c r="F115" s="610" t="s">
        <v>287</v>
      </c>
      <c r="G115" s="610" t="s">
        <v>287</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I20"/>
  <sheetViews>
    <sheetView zoomScale="83" zoomScaleNormal="83" workbookViewId="0">
      <pane ySplit="1" topLeftCell="A2" activePane="bottomLeft" state="frozen"/>
      <selection pane="bottomLeft" activeCell="I19" sqref="I19"/>
    </sheetView>
  </sheetViews>
  <sheetFormatPr defaultRowHeight="15" customHeight="1" x14ac:dyDescent="0.35"/>
  <cols>
    <col min="1" max="1" width="13.453125" style="7" bestFit="1" customWidth="1"/>
    <col min="2" max="2" width="18.08984375" customWidth="1"/>
    <col min="3" max="3" width="22.6328125" bestFit="1" customWidth="1"/>
    <col min="4" max="4" width="20.81640625" customWidth="1"/>
    <col min="5" max="5" width="17" style="84" bestFit="1" customWidth="1"/>
    <col min="6" max="7" width="10.6328125" customWidth="1"/>
    <col min="8" max="8" width="28" bestFit="1" customWidth="1"/>
    <col min="9" max="161" width="10.6328125" customWidth="1"/>
  </cols>
  <sheetData>
    <row r="1" spans="1:9" s="25" customFormat="1" ht="15" customHeight="1" x14ac:dyDescent="0.35">
      <c r="A1" s="298" t="s">
        <v>0</v>
      </c>
      <c r="B1" s="278" t="s">
        <v>2</v>
      </c>
      <c r="C1" s="278" t="s">
        <v>3</v>
      </c>
      <c r="D1" s="278" t="s">
        <v>744</v>
      </c>
      <c r="E1" s="306" t="s">
        <v>746</v>
      </c>
    </row>
    <row r="2" spans="1:9" ht="14.5" x14ac:dyDescent="0.35">
      <c r="A2" s="298">
        <v>43646</v>
      </c>
      <c r="B2" s="278" t="s">
        <v>295</v>
      </c>
      <c r="C2" s="278" t="s">
        <v>873</v>
      </c>
      <c r="D2" s="307" t="s">
        <v>881</v>
      </c>
      <c r="E2" s="422">
        <v>6.5972222222222224E-2</v>
      </c>
      <c r="G2" s="25"/>
      <c r="H2" s="25"/>
      <c r="I2" s="316"/>
    </row>
    <row r="3" spans="1:9" ht="14.5" x14ac:dyDescent="0.35">
      <c r="A3" s="298">
        <v>43738</v>
      </c>
      <c r="B3" s="278" t="s">
        <v>295</v>
      </c>
      <c r="C3" s="278" t="s">
        <v>873</v>
      </c>
      <c r="D3" s="307" t="s">
        <v>881</v>
      </c>
      <c r="E3" s="422">
        <v>6.5972222222222224E-2</v>
      </c>
      <c r="G3" s="25"/>
      <c r="H3" s="25"/>
      <c r="I3" s="316"/>
    </row>
    <row r="4" spans="1:9" ht="15" customHeight="1" x14ac:dyDescent="0.35">
      <c r="A4" s="298">
        <v>43830</v>
      </c>
      <c r="B4" s="278" t="s">
        <v>295</v>
      </c>
      <c r="C4" s="278" t="s">
        <v>873</v>
      </c>
      <c r="D4" s="307" t="s">
        <v>881</v>
      </c>
      <c r="E4" s="423">
        <v>6.5972222222222224E-2</v>
      </c>
      <c r="G4" s="310"/>
      <c r="H4" s="310"/>
      <c r="I4" s="328"/>
    </row>
    <row r="5" spans="1:9" ht="15" customHeight="1" x14ac:dyDescent="0.35">
      <c r="A5" s="298">
        <v>43921</v>
      </c>
      <c r="B5" s="278" t="s">
        <v>295</v>
      </c>
      <c r="C5" s="278" t="s">
        <v>873</v>
      </c>
      <c r="D5" s="439" t="s">
        <v>847</v>
      </c>
      <c r="E5" s="423">
        <v>0</v>
      </c>
      <c r="G5" s="310"/>
      <c r="H5" s="310"/>
      <c r="I5" s="328"/>
    </row>
    <row r="6" spans="1:9" ht="15" customHeight="1" x14ac:dyDescent="0.35">
      <c r="A6" s="298">
        <v>44012</v>
      </c>
      <c r="B6" s="278" t="s">
        <v>295</v>
      </c>
      <c r="C6" s="278" t="s">
        <v>873</v>
      </c>
      <c r="D6" s="439" t="s">
        <v>847</v>
      </c>
      <c r="E6" s="423">
        <v>0</v>
      </c>
      <c r="I6" s="328"/>
    </row>
    <row r="7" spans="1:9" ht="15" customHeight="1" x14ac:dyDescent="0.35">
      <c r="A7" s="298">
        <v>44104</v>
      </c>
      <c r="B7" s="278" t="s">
        <v>295</v>
      </c>
      <c r="C7" s="278" t="s">
        <v>873</v>
      </c>
      <c r="D7" s="439" t="s">
        <v>847</v>
      </c>
      <c r="E7" s="423">
        <v>0</v>
      </c>
      <c r="I7" s="328"/>
    </row>
    <row r="8" spans="1:9" ht="15" customHeight="1" x14ac:dyDescent="0.35">
      <c r="A8" s="298">
        <v>44196</v>
      </c>
      <c r="B8" s="278" t="s">
        <v>295</v>
      </c>
      <c r="C8" s="278" t="s">
        <v>873</v>
      </c>
      <c r="D8" s="439" t="s">
        <v>847</v>
      </c>
      <c r="E8" s="423">
        <v>0</v>
      </c>
      <c r="I8" s="328"/>
    </row>
    <row r="9" spans="1:9" ht="15" customHeight="1" x14ac:dyDescent="0.35">
      <c r="A9" s="298">
        <v>44286</v>
      </c>
      <c r="B9" s="278" t="s">
        <v>295</v>
      </c>
      <c r="C9" s="278" t="s">
        <v>873</v>
      </c>
      <c r="D9" s="439" t="s">
        <v>847</v>
      </c>
      <c r="E9" s="423">
        <v>0</v>
      </c>
      <c r="I9" s="328"/>
    </row>
    <row r="10" spans="1:9" ht="15" customHeight="1" x14ac:dyDescent="0.35">
      <c r="A10" s="298">
        <v>44377</v>
      </c>
      <c r="B10" s="278" t="s">
        <v>295</v>
      </c>
      <c r="C10" s="278" t="s">
        <v>873</v>
      </c>
      <c r="D10" s="439" t="s">
        <v>847</v>
      </c>
      <c r="E10" s="423">
        <v>0</v>
      </c>
      <c r="I10" s="328"/>
    </row>
    <row r="11" spans="1:9" ht="15" customHeight="1" x14ac:dyDescent="0.35">
      <c r="A11" s="298">
        <v>44469</v>
      </c>
      <c r="B11" s="278" t="s">
        <v>295</v>
      </c>
      <c r="C11" s="278" t="s">
        <v>873</v>
      </c>
      <c r="D11" s="439" t="s">
        <v>847</v>
      </c>
      <c r="E11" s="423">
        <v>0</v>
      </c>
      <c r="I11" s="328"/>
    </row>
    <row r="12" spans="1:9" ht="15" customHeight="1" x14ac:dyDescent="0.35">
      <c r="A12" s="298">
        <v>44561</v>
      </c>
      <c r="B12" s="278" t="s">
        <v>295</v>
      </c>
      <c r="C12" s="278" t="s">
        <v>873</v>
      </c>
      <c r="D12" s="439" t="s">
        <v>948</v>
      </c>
      <c r="E12" s="423">
        <v>0.19583333333333333</v>
      </c>
      <c r="I12" s="328"/>
    </row>
    <row r="13" spans="1:9" ht="15" customHeight="1" x14ac:dyDescent="0.35">
      <c r="A13" s="298">
        <v>44651</v>
      </c>
      <c r="B13" s="278" t="s">
        <v>295</v>
      </c>
      <c r="C13" s="278" t="s">
        <v>873</v>
      </c>
      <c r="D13" s="439" t="s">
        <v>948</v>
      </c>
      <c r="E13" s="423">
        <v>0.19583333333333333</v>
      </c>
    </row>
    <row r="14" spans="1:9" ht="15" customHeight="1" x14ac:dyDescent="0.35">
      <c r="A14" s="298">
        <v>44742</v>
      </c>
      <c r="B14" s="278" t="s">
        <v>295</v>
      </c>
      <c r="C14" s="278" t="s">
        <v>873</v>
      </c>
      <c r="D14" s="439" t="s">
        <v>948</v>
      </c>
      <c r="E14" s="423">
        <v>0.19583333333333333</v>
      </c>
    </row>
    <row r="15" spans="1:9" ht="15" customHeight="1" x14ac:dyDescent="0.35">
      <c r="A15" s="298">
        <v>44834</v>
      </c>
      <c r="B15" s="278" t="s">
        <v>295</v>
      </c>
      <c r="C15" s="278" t="s">
        <v>873</v>
      </c>
      <c r="D15" s="439" t="s">
        <v>1214</v>
      </c>
      <c r="E15" s="423">
        <v>0.36041666666666666</v>
      </c>
    </row>
    <row r="16" spans="1:9" ht="15" customHeight="1" x14ac:dyDescent="0.35">
      <c r="A16" s="298">
        <v>44926</v>
      </c>
      <c r="B16" s="278" t="s">
        <v>295</v>
      </c>
      <c r="C16" s="278" t="s">
        <v>873</v>
      </c>
      <c r="D16" s="439" t="s">
        <v>1218</v>
      </c>
      <c r="E16" s="423">
        <v>0.16458333333333333</v>
      </c>
    </row>
    <row r="17" spans="1:5" ht="15" customHeight="1" x14ac:dyDescent="0.35">
      <c r="A17" s="298">
        <v>45016</v>
      </c>
      <c r="B17" s="278" t="s">
        <v>295</v>
      </c>
      <c r="C17" s="278" t="s">
        <v>873</v>
      </c>
      <c r="D17" s="439" t="s">
        <v>1218</v>
      </c>
      <c r="E17" s="423">
        <v>0.16458333333333333</v>
      </c>
    </row>
    <row r="18" spans="1:5" ht="15" customHeight="1" x14ac:dyDescent="0.35">
      <c r="A18" s="298">
        <v>45107</v>
      </c>
      <c r="B18" s="278" t="s">
        <v>295</v>
      </c>
      <c r="C18" s="278" t="s">
        <v>873</v>
      </c>
      <c r="D18" s="439" t="s">
        <v>1218</v>
      </c>
      <c r="E18" s="423">
        <v>0.16458333333333333</v>
      </c>
    </row>
    <row r="19" spans="1:5" ht="15" customHeight="1" x14ac:dyDescent="0.35">
      <c r="A19" s="298">
        <v>45199</v>
      </c>
      <c r="B19" s="278" t="s">
        <v>295</v>
      </c>
      <c r="C19" s="278" t="s">
        <v>873</v>
      </c>
      <c r="D19" s="439" t="s">
        <v>847</v>
      </c>
      <c r="E19" s="423">
        <v>0</v>
      </c>
    </row>
    <row r="20" spans="1:5" ht="15" customHeight="1" x14ac:dyDescent="0.35">
      <c r="A20" s="586">
        <v>45291</v>
      </c>
      <c r="B20" s="587" t="s">
        <v>295</v>
      </c>
      <c r="C20" s="587" t="s">
        <v>873</v>
      </c>
      <c r="D20" s="616" t="s">
        <v>847</v>
      </c>
      <c r="E20" s="615">
        <v>0</v>
      </c>
    </row>
  </sheetData>
  <autoFilter ref="A1:E2" xr:uid="{C06876A2-68D4-48E7-AFD9-AACDB99901F9}"/>
  <sortState xmlns:xlrd2="http://schemas.microsoft.com/office/spreadsheetml/2017/richdata2" ref="A1:E2">
    <sortCondition descending="1" ref="A1"/>
  </sortState>
  <phoneticPr fontId="15"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O39"/>
  <sheetViews>
    <sheetView zoomScaleNormal="100" workbookViewId="0">
      <pane ySplit="1" topLeftCell="A2" activePane="bottomLeft" state="frozen"/>
      <selection pane="bottomLeft" activeCell="E45" sqref="E45"/>
    </sheetView>
  </sheetViews>
  <sheetFormatPr defaultRowHeight="15" customHeight="1" x14ac:dyDescent="0.35"/>
  <cols>
    <col min="1" max="1" width="13.453125" style="7" bestFit="1" customWidth="1"/>
    <col min="2" max="2" width="16.36328125" customWidth="1"/>
    <col min="3" max="3" width="22.6328125" bestFit="1" customWidth="1"/>
    <col min="4" max="4" width="17.6328125" bestFit="1" customWidth="1"/>
    <col min="5" max="5" width="16.81640625" style="11" bestFit="1" customWidth="1"/>
    <col min="6" max="7" width="13" style="11" bestFit="1" customWidth="1"/>
    <col min="8" max="8" width="11.453125" style="11" customWidth="1"/>
    <col min="9" max="10" width="13" style="11" bestFit="1" customWidth="1"/>
    <col min="11" max="161" width="10.6328125" customWidth="1"/>
  </cols>
  <sheetData>
    <row r="1" spans="1:15" s="25" customFormat="1" ht="15" customHeight="1" x14ac:dyDescent="0.35">
      <c r="A1" s="298" t="s">
        <v>0</v>
      </c>
      <c r="B1" s="278" t="s">
        <v>2</v>
      </c>
      <c r="C1" s="278" t="s">
        <v>3</v>
      </c>
      <c r="D1" s="278" t="s">
        <v>5</v>
      </c>
      <c r="E1" s="201" t="s">
        <v>548</v>
      </c>
      <c r="F1" s="201" t="s">
        <v>549</v>
      </c>
      <c r="G1" s="201" t="s">
        <v>550</v>
      </c>
      <c r="H1" s="201" t="s">
        <v>551</v>
      </c>
      <c r="I1" s="201" t="s">
        <v>552</v>
      </c>
      <c r="J1" s="201" t="s">
        <v>553</v>
      </c>
    </row>
    <row r="2" spans="1:15" ht="15" customHeight="1" x14ac:dyDescent="0.35">
      <c r="A2" s="298">
        <v>43646</v>
      </c>
      <c r="B2" s="278" t="s">
        <v>295</v>
      </c>
      <c r="C2" s="278" t="s">
        <v>873</v>
      </c>
      <c r="D2" s="278" t="s">
        <v>337</v>
      </c>
      <c r="E2" s="308" t="s">
        <v>711</v>
      </c>
      <c r="F2" s="308" t="s">
        <v>711</v>
      </c>
      <c r="G2" s="308" t="s">
        <v>711</v>
      </c>
      <c r="H2" s="308" t="s">
        <v>711</v>
      </c>
      <c r="I2" s="308">
        <v>0.44768246002044715</v>
      </c>
      <c r="J2" s="308">
        <v>0.66265757510518719</v>
      </c>
      <c r="K2" s="18"/>
    </row>
    <row r="3" spans="1:15" ht="15" customHeight="1" x14ac:dyDescent="0.35">
      <c r="A3" s="298">
        <v>43646</v>
      </c>
      <c r="B3" s="278" t="s">
        <v>295</v>
      </c>
      <c r="C3" s="278" t="s">
        <v>873</v>
      </c>
      <c r="D3" s="278" t="s">
        <v>336</v>
      </c>
      <c r="E3" s="308" t="s">
        <v>711</v>
      </c>
      <c r="F3" s="308" t="s">
        <v>711</v>
      </c>
      <c r="G3" s="308" t="s">
        <v>711</v>
      </c>
      <c r="H3" s="308" t="s">
        <v>711</v>
      </c>
      <c r="I3" s="308">
        <v>0.48927511001307611</v>
      </c>
      <c r="J3" s="308">
        <v>0.70749805054833137</v>
      </c>
    </row>
    <row r="4" spans="1:15" ht="15" customHeight="1" x14ac:dyDescent="0.35">
      <c r="A4" s="614">
        <v>43738</v>
      </c>
      <c r="B4" s="278" t="s">
        <v>295</v>
      </c>
      <c r="C4" s="278" t="s">
        <v>873</v>
      </c>
      <c r="D4" s="278" t="s">
        <v>337</v>
      </c>
      <c r="E4" s="308" t="s">
        <v>711</v>
      </c>
      <c r="F4" s="308" t="s">
        <v>711</v>
      </c>
      <c r="G4" s="308" t="s">
        <v>711</v>
      </c>
      <c r="H4" s="308" t="s">
        <v>711</v>
      </c>
      <c r="I4" s="341">
        <v>0.47397330561021234</v>
      </c>
      <c r="J4" s="341">
        <v>0.68127998791497502</v>
      </c>
    </row>
    <row r="5" spans="1:15" ht="15" customHeight="1" x14ac:dyDescent="0.35">
      <c r="A5" s="614">
        <v>43738</v>
      </c>
      <c r="B5" s="278" t="s">
        <v>295</v>
      </c>
      <c r="C5" s="278" t="s">
        <v>873</v>
      </c>
      <c r="D5" s="278" t="s">
        <v>336</v>
      </c>
      <c r="E5" s="308" t="s">
        <v>711</v>
      </c>
      <c r="F5" s="308" t="s">
        <v>711</v>
      </c>
      <c r="G5" s="308" t="s">
        <v>711</v>
      </c>
      <c r="H5" s="308" t="s">
        <v>711</v>
      </c>
      <c r="I5" s="341">
        <v>0.49652026287021889</v>
      </c>
      <c r="J5" s="341">
        <v>0.69823363060484156</v>
      </c>
    </row>
    <row r="6" spans="1:15" ht="15" customHeight="1" x14ac:dyDescent="0.35">
      <c r="A6" s="298">
        <v>43830</v>
      </c>
      <c r="B6" s="278" t="s">
        <v>295</v>
      </c>
      <c r="C6" s="278" t="s">
        <v>873</v>
      </c>
      <c r="D6" s="278" t="s">
        <v>337</v>
      </c>
      <c r="E6" s="308" t="s">
        <v>711</v>
      </c>
      <c r="F6" s="308" t="s">
        <v>711</v>
      </c>
      <c r="G6" s="308" t="s">
        <v>711</v>
      </c>
      <c r="H6" s="308" t="s">
        <v>711</v>
      </c>
      <c r="I6" s="304">
        <v>0.49132624265696384</v>
      </c>
      <c r="J6" s="304">
        <v>0.68215838562034858</v>
      </c>
    </row>
    <row r="7" spans="1:15" ht="15" customHeight="1" x14ac:dyDescent="0.35">
      <c r="A7" s="298">
        <v>43830</v>
      </c>
      <c r="B7" s="278" t="s">
        <v>295</v>
      </c>
      <c r="C7" s="278" t="s">
        <v>873</v>
      </c>
      <c r="D7" s="278" t="s">
        <v>336</v>
      </c>
      <c r="E7" s="308" t="s">
        <v>711</v>
      </c>
      <c r="F7" s="308" t="s">
        <v>711</v>
      </c>
      <c r="G7" s="308" t="s">
        <v>711</v>
      </c>
      <c r="H7" s="308" t="s">
        <v>711</v>
      </c>
      <c r="I7" s="304">
        <v>0.50156733979297952</v>
      </c>
      <c r="J7" s="304">
        <v>0.69494891105474776</v>
      </c>
    </row>
    <row r="8" spans="1:15" ht="15" customHeight="1" x14ac:dyDescent="0.35">
      <c r="A8" s="614">
        <v>43921</v>
      </c>
      <c r="B8" s="278" t="s">
        <v>295</v>
      </c>
      <c r="C8" s="278" t="s">
        <v>873</v>
      </c>
      <c r="D8" s="278" t="s">
        <v>337</v>
      </c>
      <c r="E8" s="308" t="s">
        <v>711</v>
      </c>
      <c r="F8" s="308" t="s">
        <v>711</v>
      </c>
      <c r="G8" s="308" t="s">
        <v>711</v>
      </c>
      <c r="H8" s="308" t="s">
        <v>711</v>
      </c>
      <c r="I8" s="342">
        <v>0.48252138478902784</v>
      </c>
      <c r="J8" s="342">
        <v>0.69244435069359977</v>
      </c>
    </row>
    <row r="9" spans="1:15" ht="15" customHeight="1" x14ac:dyDescent="0.35">
      <c r="A9" s="614">
        <v>43921</v>
      </c>
      <c r="B9" s="278" t="s">
        <v>295</v>
      </c>
      <c r="C9" s="278" t="s">
        <v>873</v>
      </c>
      <c r="D9" s="278" t="s">
        <v>336</v>
      </c>
      <c r="E9" s="308" t="s">
        <v>711</v>
      </c>
      <c r="F9" s="308" t="s">
        <v>711</v>
      </c>
      <c r="G9" s="308" t="s">
        <v>711</v>
      </c>
      <c r="H9" s="308" t="s">
        <v>711</v>
      </c>
      <c r="I9" s="342">
        <v>0.51116027551678167</v>
      </c>
      <c r="J9" s="342">
        <v>0.71700279569569314</v>
      </c>
    </row>
    <row r="10" spans="1:15" ht="15" customHeight="1" x14ac:dyDescent="0.35">
      <c r="A10" s="298">
        <v>44012</v>
      </c>
      <c r="B10" s="278" t="s">
        <v>295</v>
      </c>
      <c r="C10" s="278" t="s">
        <v>873</v>
      </c>
      <c r="D10" s="278" t="s">
        <v>337</v>
      </c>
      <c r="E10" s="308" t="s">
        <v>711</v>
      </c>
      <c r="F10" s="308" t="s">
        <v>711</v>
      </c>
      <c r="G10" s="308" t="s">
        <v>711</v>
      </c>
      <c r="H10" s="308" t="s">
        <v>711</v>
      </c>
      <c r="I10" s="341">
        <v>0.475959673029133</v>
      </c>
      <c r="J10" s="341">
        <v>0.70277237541909821</v>
      </c>
    </row>
    <row r="11" spans="1:15" ht="15" customHeight="1" x14ac:dyDescent="0.35">
      <c r="A11" s="298">
        <v>44012</v>
      </c>
      <c r="B11" s="278" t="s">
        <v>295</v>
      </c>
      <c r="C11" s="278" t="s">
        <v>873</v>
      </c>
      <c r="D11" s="278" t="s">
        <v>336</v>
      </c>
      <c r="E11" s="308" t="s">
        <v>711</v>
      </c>
      <c r="F11" s="308" t="s">
        <v>711</v>
      </c>
      <c r="G11" s="308" t="s">
        <v>711</v>
      </c>
      <c r="H11" s="308" t="s">
        <v>711</v>
      </c>
      <c r="I11" s="341">
        <v>0.49965183136484648</v>
      </c>
      <c r="J11" s="341">
        <v>0.73311536379073705</v>
      </c>
    </row>
    <row r="12" spans="1:15" ht="15" customHeight="1" x14ac:dyDescent="0.35">
      <c r="A12" s="614">
        <v>44104</v>
      </c>
      <c r="B12" s="278" t="s">
        <v>295</v>
      </c>
      <c r="C12" s="278" t="s">
        <v>873</v>
      </c>
      <c r="D12" s="278" t="s">
        <v>337</v>
      </c>
      <c r="E12" s="308" t="s">
        <v>711</v>
      </c>
      <c r="F12" s="308" t="s">
        <v>711</v>
      </c>
      <c r="G12" s="308" t="s">
        <v>711</v>
      </c>
      <c r="H12" s="308" t="s">
        <v>711</v>
      </c>
      <c r="I12" s="341">
        <v>0.46707183072860953</v>
      </c>
      <c r="J12" s="341">
        <v>0.70338964008675153</v>
      </c>
      <c r="K12" s="18"/>
    </row>
    <row r="13" spans="1:15" ht="15" customHeight="1" x14ac:dyDescent="0.35">
      <c r="A13" s="614">
        <v>44104</v>
      </c>
      <c r="B13" s="278" t="s">
        <v>295</v>
      </c>
      <c r="C13" s="278" t="s">
        <v>873</v>
      </c>
      <c r="D13" s="278" t="s">
        <v>336</v>
      </c>
      <c r="E13" s="308" t="s">
        <v>711</v>
      </c>
      <c r="F13" s="308" t="s">
        <v>711</v>
      </c>
      <c r="G13" s="308" t="s">
        <v>711</v>
      </c>
      <c r="H13" s="308" t="s">
        <v>711</v>
      </c>
      <c r="I13" s="341">
        <v>0.52550669052171217</v>
      </c>
      <c r="J13" s="341">
        <v>0.7436058984507824</v>
      </c>
    </row>
    <row r="14" spans="1:15" ht="15" customHeight="1" x14ac:dyDescent="0.35">
      <c r="A14" s="298">
        <v>44196</v>
      </c>
      <c r="B14" s="278" t="s">
        <v>295</v>
      </c>
      <c r="C14" s="278" t="s">
        <v>873</v>
      </c>
      <c r="D14" s="278" t="s">
        <v>337</v>
      </c>
      <c r="E14" s="308" t="s">
        <v>711</v>
      </c>
      <c r="F14" s="308" t="s">
        <v>711</v>
      </c>
      <c r="G14" s="308" t="s">
        <v>711</v>
      </c>
      <c r="H14" s="308" t="s">
        <v>711</v>
      </c>
      <c r="I14" s="341">
        <v>0.49622695665258826</v>
      </c>
      <c r="J14" s="341">
        <v>0.7093556854892521</v>
      </c>
    </row>
    <row r="15" spans="1:15" ht="15" customHeight="1" x14ac:dyDescent="0.35">
      <c r="A15" s="298">
        <v>44196</v>
      </c>
      <c r="B15" s="278" t="s">
        <v>295</v>
      </c>
      <c r="C15" s="278" t="s">
        <v>873</v>
      </c>
      <c r="D15" s="278" t="s">
        <v>336</v>
      </c>
      <c r="E15" s="308" t="s">
        <v>711</v>
      </c>
      <c r="F15" s="308" t="s">
        <v>711</v>
      </c>
      <c r="G15" s="308" t="s">
        <v>711</v>
      </c>
      <c r="H15" s="308" t="s">
        <v>711</v>
      </c>
      <c r="I15" s="341">
        <v>0.5233431923176769</v>
      </c>
      <c r="J15" s="341">
        <v>0.73079889246835605</v>
      </c>
    </row>
    <row r="16" spans="1:15" ht="15" customHeight="1" x14ac:dyDescent="0.35">
      <c r="A16" s="614">
        <v>44286</v>
      </c>
      <c r="B16" s="278" t="s">
        <v>295</v>
      </c>
      <c r="C16" s="278" t="s">
        <v>873</v>
      </c>
      <c r="D16" s="278" t="s">
        <v>337</v>
      </c>
      <c r="E16" s="308" t="s">
        <v>711</v>
      </c>
      <c r="F16" s="308" t="s">
        <v>711</v>
      </c>
      <c r="G16" s="308" t="s">
        <v>711</v>
      </c>
      <c r="H16" s="308" t="s">
        <v>711</v>
      </c>
      <c r="I16" s="341">
        <v>0.5005092362064113</v>
      </c>
      <c r="J16" s="341">
        <v>0.70693955029731537</v>
      </c>
      <c r="L16" s="421"/>
      <c r="M16" s="421"/>
      <c r="N16" s="421"/>
      <c r="O16" s="421"/>
    </row>
    <row r="17" spans="1:15" ht="15" customHeight="1" x14ac:dyDescent="0.35">
      <c r="A17" s="614">
        <v>44286</v>
      </c>
      <c r="B17" s="278" t="s">
        <v>295</v>
      </c>
      <c r="C17" s="278" t="s">
        <v>873</v>
      </c>
      <c r="D17" s="278" t="s">
        <v>336</v>
      </c>
      <c r="E17" s="308" t="s">
        <v>711</v>
      </c>
      <c r="F17" s="308" t="s">
        <v>711</v>
      </c>
      <c r="G17" s="308" t="s">
        <v>711</v>
      </c>
      <c r="H17" s="308" t="s">
        <v>711</v>
      </c>
      <c r="I17" s="341">
        <v>0.57273767467959602</v>
      </c>
      <c r="J17" s="341">
        <v>0.76305445934127103</v>
      </c>
      <c r="L17" s="291"/>
      <c r="M17" s="291"/>
      <c r="N17" s="291"/>
      <c r="O17" s="291"/>
    </row>
    <row r="18" spans="1:15" ht="15" customHeight="1" x14ac:dyDescent="0.35">
      <c r="A18" s="298">
        <v>44377</v>
      </c>
      <c r="B18" s="278" t="s">
        <v>295</v>
      </c>
      <c r="C18" s="278" t="s">
        <v>873</v>
      </c>
      <c r="D18" s="278" t="s">
        <v>337</v>
      </c>
      <c r="E18" s="308" t="s">
        <v>711</v>
      </c>
      <c r="F18" s="308" t="s">
        <v>711</v>
      </c>
      <c r="G18" s="308" t="s">
        <v>711</v>
      </c>
      <c r="H18" s="308" t="s">
        <v>711</v>
      </c>
      <c r="I18" s="343">
        <v>0.5198428214632913</v>
      </c>
      <c r="J18" s="343">
        <v>0.70207362698379427</v>
      </c>
      <c r="L18" s="335"/>
      <c r="M18" s="335"/>
      <c r="N18" s="335"/>
      <c r="O18" s="335"/>
    </row>
    <row r="19" spans="1:15" ht="15" customHeight="1" x14ac:dyDescent="0.35">
      <c r="A19" s="298">
        <v>44377</v>
      </c>
      <c r="B19" s="278" t="s">
        <v>295</v>
      </c>
      <c r="C19" s="278" t="s">
        <v>873</v>
      </c>
      <c r="D19" s="278" t="s">
        <v>336</v>
      </c>
      <c r="E19" s="308" t="s">
        <v>711</v>
      </c>
      <c r="F19" s="308" t="s">
        <v>711</v>
      </c>
      <c r="G19" s="308" t="s">
        <v>711</v>
      </c>
      <c r="H19" s="308" t="s">
        <v>711</v>
      </c>
      <c r="I19" s="343">
        <v>0.5396159330069954</v>
      </c>
      <c r="J19" s="343">
        <v>0.71979017793835531</v>
      </c>
      <c r="L19" s="424"/>
      <c r="M19" s="424"/>
      <c r="N19" s="424"/>
      <c r="O19" s="424"/>
    </row>
    <row r="20" spans="1:15" ht="15" customHeight="1" x14ac:dyDescent="0.35">
      <c r="A20" s="614">
        <v>44469</v>
      </c>
      <c r="B20" s="278" t="s">
        <v>295</v>
      </c>
      <c r="C20" s="278" t="s">
        <v>873</v>
      </c>
      <c r="D20" s="278" t="s">
        <v>337</v>
      </c>
      <c r="E20" s="308" t="s">
        <v>711</v>
      </c>
      <c r="F20" s="308" t="s">
        <v>711</v>
      </c>
      <c r="G20" s="308" t="s">
        <v>711</v>
      </c>
      <c r="H20" s="308" t="s">
        <v>711</v>
      </c>
      <c r="I20" s="343">
        <v>0.53461765969330532</v>
      </c>
      <c r="J20" s="343">
        <v>0.70937043737150096</v>
      </c>
      <c r="L20" s="312"/>
      <c r="M20" s="312"/>
      <c r="N20" s="312"/>
      <c r="O20" s="312"/>
    </row>
    <row r="21" spans="1:15" ht="15" customHeight="1" x14ac:dyDescent="0.35">
      <c r="A21" s="614">
        <v>44469</v>
      </c>
      <c r="B21" s="278" t="s">
        <v>295</v>
      </c>
      <c r="C21" s="278" t="s">
        <v>873</v>
      </c>
      <c r="D21" s="278" t="s">
        <v>336</v>
      </c>
      <c r="E21" s="308" t="s">
        <v>711</v>
      </c>
      <c r="F21" s="308" t="s">
        <v>711</v>
      </c>
      <c r="G21" s="308" t="s">
        <v>711</v>
      </c>
      <c r="H21" s="308" t="s">
        <v>711</v>
      </c>
      <c r="I21" s="343">
        <v>0.55090944992633173</v>
      </c>
      <c r="J21" s="343">
        <v>0.72282308654028204</v>
      </c>
      <c r="L21" s="335"/>
      <c r="M21" s="335"/>
      <c r="N21" s="335"/>
      <c r="O21" s="335"/>
    </row>
    <row r="22" spans="1:15" ht="15" customHeight="1" x14ac:dyDescent="0.35">
      <c r="A22" s="298">
        <v>44561</v>
      </c>
      <c r="B22" s="278" t="s">
        <v>295</v>
      </c>
      <c r="C22" s="278" t="s">
        <v>873</v>
      </c>
      <c r="D22" s="278" t="s">
        <v>337</v>
      </c>
      <c r="E22" s="308" t="s">
        <v>711</v>
      </c>
      <c r="F22" s="308" t="s">
        <v>711</v>
      </c>
      <c r="G22" s="308" t="s">
        <v>711</v>
      </c>
      <c r="H22" s="308" t="s">
        <v>711</v>
      </c>
      <c r="I22" s="343">
        <v>0.53845516715728903</v>
      </c>
      <c r="J22" s="343">
        <v>0.71710295973403937</v>
      </c>
      <c r="L22" s="335"/>
      <c r="M22" s="335"/>
      <c r="N22" s="335"/>
      <c r="O22" s="335"/>
    </row>
    <row r="23" spans="1:15" ht="15" customHeight="1" x14ac:dyDescent="0.35">
      <c r="A23" s="298">
        <v>44561</v>
      </c>
      <c r="B23" s="278" t="s">
        <v>295</v>
      </c>
      <c r="C23" s="278" t="s">
        <v>873</v>
      </c>
      <c r="D23" s="278" t="s">
        <v>336</v>
      </c>
      <c r="E23" s="308" t="s">
        <v>711</v>
      </c>
      <c r="F23" s="308" t="s">
        <v>711</v>
      </c>
      <c r="G23" s="308" t="s">
        <v>711</v>
      </c>
      <c r="H23" s="308" t="s">
        <v>711</v>
      </c>
      <c r="I23" s="343">
        <v>0.56562229171670841</v>
      </c>
      <c r="J23" s="343">
        <v>0.7313068667236563</v>
      </c>
      <c r="L23" s="335"/>
      <c r="M23" s="335"/>
      <c r="N23" s="335"/>
      <c r="O23" s="335"/>
    </row>
    <row r="24" spans="1:15" ht="15" customHeight="1" x14ac:dyDescent="0.35">
      <c r="A24" s="614">
        <v>44651</v>
      </c>
      <c r="B24" s="278" t="s">
        <v>295</v>
      </c>
      <c r="C24" s="278" t="s">
        <v>873</v>
      </c>
      <c r="D24" s="278" t="s">
        <v>337</v>
      </c>
      <c r="E24" s="308" t="s">
        <v>287</v>
      </c>
      <c r="F24" s="308" t="s">
        <v>287</v>
      </c>
      <c r="G24" s="308" t="s">
        <v>287</v>
      </c>
      <c r="H24" s="308" t="s">
        <v>287</v>
      </c>
      <c r="I24" s="308">
        <v>0.49070000000000003</v>
      </c>
      <c r="J24" s="308">
        <v>0.72989999999999999</v>
      </c>
      <c r="L24" s="335"/>
      <c r="M24" s="335"/>
      <c r="N24" s="335"/>
      <c r="O24" s="335"/>
    </row>
    <row r="25" spans="1:15" ht="15" customHeight="1" x14ac:dyDescent="0.35">
      <c r="A25" s="614">
        <v>44651</v>
      </c>
      <c r="B25" s="278" t="s">
        <v>295</v>
      </c>
      <c r="C25" s="278" t="s">
        <v>873</v>
      </c>
      <c r="D25" s="278" t="s">
        <v>336</v>
      </c>
      <c r="E25" s="308" t="s">
        <v>287</v>
      </c>
      <c r="F25" s="308" t="s">
        <v>287</v>
      </c>
      <c r="G25" s="308" t="s">
        <v>287</v>
      </c>
      <c r="H25" s="308" t="s">
        <v>287</v>
      </c>
      <c r="I25" s="308">
        <v>0.68459999999999999</v>
      </c>
      <c r="J25" s="308">
        <v>0.88109999999999999</v>
      </c>
      <c r="L25" s="335"/>
      <c r="M25" s="335"/>
      <c r="N25" s="335"/>
      <c r="O25" s="335"/>
    </row>
    <row r="26" spans="1:15" ht="15" customHeight="1" x14ac:dyDescent="0.35">
      <c r="A26" s="298">
        <v>44742</v>
      </c>
      <c r="B26" s="278" t="s">
        <v>295</v>
      </c>
      <c r="C26" s="278" t="s">
        <v>873</v>
      </c>
      <c r="D26" s="278" t="s">
        <v>337</v>
      </c>
      <c r="E26" s="308" t="s">
        <v>287</v>
      </c>
      <c r="F26" s="308" t="s">
        <v>287</v>
      </c>
      <c r="G26" s="308" t="s">
        <v>287</v>
      </c>
      <c r="H26" s="308" t="s">
        <v>287</v>
      </c>
      <c r="I26" s="308">
        <v>0.55710690091310333</v>
      </c>
      <c r="J26" s="308">
        <v>0.79294871211523599</v>
      </c>
      <c r="L26" s="335"/>
      <c r="M26" s="335"/>
      <c r="N26" s="335"/>
      <c r="O26" s="335"/>
    </row>
    <row r="27" spans="1:15" ht="15" customHeight="1" x14ac:dyDescent="0.35">
      <c r="A27" s="298">
        <v>44742</v>
      </c>
      <c r="B27" s="278" t="s">
        <v>295</v>
      </c>
      <c r="C27" s="278" t="s">
        <v>873</v>
      </c>
      <c r="D27" s="278" t="s">
        <v>336</v>
      </c>
      <c r="E27" s="308" t="s">
        <v>287</v>
      </c>
      <c r="F27" s="308" t="s">
        <v>287</v>
      </c>
      <c r="G27" s="308" t="s">
        <v>287</v>
      </c>
      <c r="H27" s="308" t="s">
        <v>287</v>
      </c>
      <c r="I27" s="308">
        <v>0.73728264772910435</v>
      </c>
      <c r="J27" s="308">
        <v>0.90431412673598777</v>
      </c>
      <c r="L27" s="335"/>
      <c r="M27" s="335"/>
      <c r="N27" s="335"/>
      <c r="O27" s="335"/>
    </row>
    <row r="28" spans="1:15" ht="15" customHeight="1" x14ac:dyDescent="0.35">
      <c r="A28" s="614">
        <v>44834</v>
      </c>
      <c r="B28" s="278" t="s">
        <v>295</v>
      </c>
      <c r="C28" s="278" t="s">
        <v>873</v>
      </c>
      <c r="D28" s="278" t="s">
        <v>337</v>
      </c>
      <c r="E28" s="308" t="s">
        <v>287</v>
      </c>
      <c r="F28" s="308" t="s">
        <v>287</v>
      </c>
      <c r="G28" s="308" t="s">
        <v>287</v>
      </c>
      <c r="H28" s="308" t="s">
        <v>287</v>
      </c>
      <c r="I28" s="308">
        <v>0.53180000000000005</v>
      </c>
      <c r="J28" s="308">
        <v>0.77300000000000002</v>
      </c>
      <c r="L28" s="335"/>
      <c r="M28" s="335"/>
      <c r="N28" s="335"/>
      <c r="O28" s="335"/>
    </row>
    <row r="29" spans="1:15" ht="15" customHeight="1" x14ac:dyDescent="0.35">
      <c r="A29" s="614">
        <v>44834</v>
      </c>
      <c r="B29" s="278" t="s">
        <v>295</v>
      </c>
      <c r="C29" s="278" t="s">
        <v>873</v>
      </c>
      <c r="D29" s="278" t="s">
        <v>336</v>
      </c>
      <c r="E29" s="308" t="s">
        <v>287</v>
      </c>
      <c r="F29" s="308" t="s">
        <v>287</v>
      </c>
      <c r="G29" s="308" t="s">
        <v>287</v>
      </c>
      <c r="H29" s="308" t="s">
        <v>287</v>
      </c>
      <c r="I29" s="308">
        <v>0.70660000000000001</v>
      </c>
      <c r="J29" s="308">
        <v>0.87929999999999997</v>
      </c>
      <c r="L29" s="335"/>
      <c r="M29" s="335"/>
      <c r="N29" s="335"/>
      <c r="O29" s="335"/>
    </row>
    <row r="30" spans="1:15" ht="15" customHeight="1" x14ac:dyDescent="0.35">
      <c r="A30" s="298">
        <v>44926</v>
      </c>
      <c r="B30" s="278" t="s">
        <v>295</v>
      </c>
      <c r="C30" s="278" t="s">
        <v>873</v>
      </c>
      <c r="D30" s="278" t="s">
        <v>337</v>
      </c>
      <c r="E30" s="308" t="s">
        <v>287</v>
      </c>
      <c r="F30" s="308" t="s">
        <v>287</v>
      </c>
      <c r="G30" s="308" t="s">
        <v>287</v>
      </c>
      <c r="H30" s="308" t="s">
        <v>287</v>
      </c>
      <c r="I30" s="308">
        <v>0.526231327151231</v>
      </c>
      <c r="J30" s="308">
        <v>0.77594913218303185</v>
      </c>
      <c r="L30" s="335"/>
      <c r="M30" s="335"/>
      <c r="N30" s="335"/>
      <c r="O30" s="335"/>
    </row>
    <row r="31" spans="1:15" ht="15" customHeight="1" x14ac:dyDescent="0.35">
      <c r="A31" s="298">
        <v>44926</v>
      </c>
      <c r="B31" s="278" t="s">
        <v>295</v>
      </c>
      <c r="C31" s="278" t="s">
        <v>873</v>
      </c>
      <c r="D31" s="278" t="s">
        <v>336</v>
      </c>
      <c r="E31" s="308" t="s">
        <v>287</v>
      </c>
      <c r="F31" s="308" t="s">
        <v>287</v>
      </c>
      <c r="G31" s="308" t="s">
        <v>287</v>
      </c>
      <c r="H31" s="308" t="s">
        <v>287</v>
      </c>
      <c r="I31" s="308">
        <v>0.66331617622743133</v>
      </c>
      <c r="J31" s="308">
        <v>0.90564781504738323</v>
      </c>
      <c r="L31" s="335"/>
      <c r="M31" s="335"/>
      <c r="N31" s="335"/>
      <c r="O31" s="335"/>
    </row>
    <row r="32" spans="1:15" ht="15" customHeight="1" x14ac:dyDescent="0.35">
      <c r="A32" s="614">
        <v>45016</v>
      </c>
      <c r="B32" s="278" t="s">
        <v>295</v>
      </c>
      <c r="C32" s="278" t="s">
        <v>873</v>
      </c>
      <c r="D32" s="278" t="s">
        <v>337</v>
      </c>
      <c r="E32" s="308" t="s">
        <v>287</v>
      </c>
      <c r="F32" s="308" t="s">
        <v>287</v>
      </c>
      <c r="G32" s="308" t="s">
        <v>287</v>
      </c>
      <c r="H32" s="308" t="s">
        <v>287</v>
      </c>
      <c r="I32" s="308">
        <v>0.51527386211134951</v>
      </c>
      <c r="J32" s="308">
        <v>0.76641938332094761</v>
      </c>
      <c r="L32" s="335"/>
      <c r="M32" s="335"/>
      <c r="N32" s="335"/>
      <c r="O32" s="335"/>
    </row>
    <row r="33" spans="1:15" ht="15" customHeight="1" x14ac:dyDescent="0.35">
      <c r="A33" s="614">
        <v>45016</v>
      </c>
      <c r="B33" s="278" t="s">
        <v>295</v>
      </c>
      <c r="C33" s="278" t="s">
        <v>873</v>
      </c>
      <c r="D33" s="278" t="s">
        <v>336</v>
      </c>
      <c r="E33" s="308" t="s">
        <v>287</v>
      </c>
      <c r="F33" s="308" t="s">
        <v>287</v>
      </c>
      <c r="G33" s="308" t="s">
        <v>287</v>
      </c>
      <c r="H33" s="308" t="s">
        <v>287</v>
      </c>
      <c r="I33" s="308">
        <v>0.66538334728394433</v>
      </c>
      <c r="J33" s="308">
        <v>0.85454512309754016</v>
      </c>
      <c r="L33" s="335"/>
      <c r="M33" s="335"/>
      <c r="N33" s="335"/>
      <c r="O33" s="335"/>
    </row>
    <row r="34" spans="1:15" ht="15" customHeight="1" x14ac:dyDescent="0.35">
      <c r="A34" s="298">
        <v>45107</v>
      </c>
      <c r="B34" s="278" t="s">
        <v>295</v>
      </c>
      <c r="C34" s="278" t="s">
        <v>873</v>
      </c>
      <c r="D34" s="278" t="s">
        <v>337</v>
      </c>
      <c r="E34" s="308" t="s">
        <v>287</v>
      </c>
      <c r="F34" s="308" t="s">
        <v>287</v>
      </c>
      <c r="G34" s="308" t="s">
        <v>287</v>
      </c>
      <c r="H34" s="308" t="s">
        <v>287</v>
      </c>
      <c r="I34" s="308">
        <v>0.42526486366244631</v>
      </c>
      <c r="J34" s="308">
        <v>0.69581274327078324</v>
      </c>
      <c r="L34" s="335"/>
      <c r="M34" s="335"/>
      <c r="N34" s="335"/>
      <c r="O34" s="335"/>
    </row>
    <row r="35" spans="1:15" ht="15" customHeight="1" x14ac:dyDescent="0.35">
      <c r="A35" s="298">
        <v>45107</v>
      </c>
      <c r="B35" s="278" t="s">
        <v>295</v>
      </c>
      <c r="C35" s="278" t="s">
        <v>873</v>
      </c>
      <c r="D35" s="278" t="s">
        <v>336</v>
      </c>
      <c r="E35" s="308" t="s">
        <v>287</v>
      </c>
      <c r="F35" s="308" t="s">
        <v>287</v>
      </c>
      <c r="G35" s="308" t="s">
        <v>287</v>
      </c>
      <c r="H35" s="308" t="s">
        <v>287</v>
      </c>
      <c r="I35" s="308">
        <v>0.60324925633808846</v>
      </c>
      <c r="J35" s="308">
        <v>0.81150856033896002</v>
      </c>
      <c r="L35" s="335"/>
      <c r="M35" s="335"/>
      <c r="N35" s="335"/>
      <c r="O35" s="335"/>
    </row>
    <row r="36" spans="1:15" ht="15" customHeight="1" x14ac:dyDescent="0.35">
      <c r="A36" s="614">
        <v>45199</v>
      </c>
      <c r="B36" s="278" t="s">
        <v>295</v>
      </c>
      <c r="C36" s="278" t="s">
        <v>873</v>
      </c>
      <c r="D36" s="278" t="s">
        <v>337</v>
      </c>
      <c r="E36" s="308" t="s">
        <v>287</v>
      </c>
      <c r="F36" s="308" t="s">
        <v>287</v>
      </c>
      <c r="G36" s="308" t="s">
        <v>287</v>
      </c>
      <c r="H36" s="308" t="s">
        <v>287</v>
      </c>
      <c r="I36" s="548">
        <v>0.41865559326382001</v>
      </c>
      <c r="J36" s="548">
        <v>0.69501173797099891</v>
      </c>
      <c r="L36" s="335"/>
      <c r="M36" s="335"/>
      <c r="N36" s="335"/>
      <c r="O36" s="335"/>
    </row>
    <row r="37" spans="1:15" ht="15" customHeight="1" x14ac:dyDescent="0.35">
      <c r="A37" s="614">
        <v>45199</v>
      </c>
      <c r="B37" s="278" t="s">
        <v>295</v>
      </c>
      <c r="C37" s="278" t="s">
        <v>873</v>
      </c>
      <c r="D37" s="278" t="s">
        <v>336</v>
      </c>
      <c r="E37" s="308" t="s">
        <v>287</v>
      </c>
      <c r="F37" s="308" t="s">
        <v>287</v>
      </c>
      <c r="G37" s="308" t="s">
        <v>287</v>
      </c>
      <c r="H37" s="308" t="s">
        <v>287</v>
      </c>
      <c r="I37" s="548">
        <v>0.51956714685358318</v>
      </c>
      <c r="J37" s="548">
        <v>0.76719818650719385</v>
      </c>
      <c r="L37" s="335"/>
      <c r="M37" s="335"/>
      <c r="N37" s="335"/>
      <c r="O37" s="335"/>
    </row>
    <row r="38" spans="1:15" ht="15" customHeight="1" x14ac:dyDescent="0.35">
      <c r="A38" s="586">
        <v>45291</v>
      </c>
      <c r="B38" s="587" t="s">
        <v>295</v>
      </c>
      <c r="C38" s="587" t="s">
        <v>873</v>
      </c>
      <c r="D38" s="587" t="s">
        <v>337</v>
      </c>
      <c r="E38" s="617" t="s">
        <v>287</v>
      </c>
      <c r="F38" s="617" t="s">
        <v>287</v>
      </c>
      <c r="G38" s="617" t="s">
        <v>287</v>
      </c>
      <c r="H38" s="617" t="s">
        <v>287</v>
      </c>
      <c r="I38" s="617">
        <v>0.41650394905665894</v>
      </c>
      <c r="J38" s="617">
        <v>0.69582993306689089</v>
      </c>
      <c r="L38" s="335"/>
      <c r="M38" s="335"/>
      <c r="N38" s="335"/>
      <c r="O38" s="335"/>
    </row>
    <row r="39" spans="1:15" ht="15" customHeight="1" x14ac:dyDescent="0.35">
      <c r="A39" s="586">
        <v>45291</v>
      </c>
      <c r="B39" s="587" t="s">
        <v>295</v>
      </c>
      <c r="C39" s="587" t="s">
        <v>873</v>
      </c>
      <c r="D39" s="587" t="s">
        <v>336</v>
      </c>
      <c r="E39" s="617" t="s">
        <v>287</v>
      </c>
      <c r="F39" s="617" t="s">
        <v>287</v>
      </c>
      <c r="G39" s="617" t="s">
        <v>287</v>
      </c>
      <c r="H39" s="617" t="s">
        <v>287</v>
      </c>
      <c r="I39" s="617">
        <v>0.50799079264975522</v>
      </c>
      <c r="J39" s="617">
        <v>0.76738056556808487</v>
      </c>
      <c r="L39" s="335"/>
      <c r="M39" s="335"/>
      <c r="N39" s="335"/>
      <c r="O39" s="335"/>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9"/>
  <sheetViews>
    <sheetView zoomScale="79" zoomScaleNormal="79" workbookViewId="0">
      <pane ySplit="1" topLeftCell="A2" activePane="bottomLeft" state="frozen"/>
      <selection pane="bottomLeft" activeCell="O36" sqref="O36"/>
    </sheetView>
  </sheetViews>
  <sheetFormatPr defaultRowHeight="15" customHeight="1" x14ac:dyDescent="0.35"/>
  <cols>
    <col min="1" max="1" width="13.453125" style="7" bestFit="1" customWidth="1"/>
    <col min="2" max="2" width="14" bestFit="1" customWidth="1"/>
    <col min="3" max="3" width="22.6328125" bestFit="1" customWidth="1"/>
    <col min="4" max="4" width="10.36328125" bestFit="1" customWidth="1"/>
    <col min="5" max="5" width="11.08984375" bestFit="1" customWidth="1"/>
    <col min="6" max="6" width="16.81640625" style="11" bestFit="1" customWidth="1"/>
    <col min="7" max="7" width="13" style="8" bestFit="1" customWidth="1"/>
    <col min="8" max="8" width="13" style="10" bestFit="1" customWidth="1"/>
    <col min="9" max="9" width="16.81640625" style="9" bestFit="1" customWidth="1"/>
    <col min="10" max="10" width="13.1796875" style="9" bestFit="1" customWidth="1"/>
    <col min="11" max="11" width="13" style="10" bestFit="1" customWidth="1"/>
    <col min="12" max="12" width="13" style="11" bestFit="1" customWidth="1"/>
    <col min="13" max="13" width="13" style="8" bestFit="1" customWidth="1"/>
    <col min="14" max="14" width="13" style="9" bestFit="1" customWidth="1"/>
    <col min="15" max="15" width="13" style="8" bestFit="1" customWidth="1"/>
    <col min="16" max="16" width="13" style="9" bestFit="1" customWidth="1"/>
    <col min="17" max="18" width="13" style="11" bestFit="1" customWidth="1"/>
    <col min="19" max="161" width="10.6328125" customWidth="1"/>
  </cols>
  <sheetData>
    <row r="1" spans="1:18" s="25" customFormat="1" ht="15" customHeight="1" x14ac:dyDescent="0.35">
      <c r="A1" s="18" t="s">
        <v>0</v>
      </c>
      <c r="B1" s="19" t="s">
        <v>2</v>
      </c>
      <c r="C1" s="19" t="s">
        <v>3</v>
      </c>
      <c r="D1" s="19" t="s">
        <v>6</v>
      </c>
      <c r="E1" s="19" t="s">
        <v>4</v>
      </c>
      <c r="F1" s="23" t="s">
        <v>554</v>
      </c>
      <c r="G1" s="20" t="s">
        <v>555</v>
      </c>
      <c r="H1" s="22" t="s">
        <v>556</v>
      </c>
      <c r="I1" s="21" t="s">
        <v>557</v>
      </c>
      <c r="J1" s="21" t="s">
        <v>558</v>
      </c>
      <c r="K1" s="22" t="s">
        <v>559</v>
      </c>
      <c r="L1" s="23" t="s">
        <v>560</v>
      </c>
      <c r="M1" s="20" t="s">
        <v>561</v>
      </c>
      <c r="N1" s="21" t="s">
        <v>562</v>
      </c>
      <c r="O1" s="20" t="s">
        <v>563</v>
      </c>
      <c r="P1" s="21" t="s">
        <v>564</v>
      </c>
      <c r="Q1" s="23" t="s">
        <v>565</v>
      </c>
      <c r="R1" s="23" t="s">
        <v>566</v>
      </c>
    </row>
    <row r="2" spans="1:18" s="14" customFormat="1" ht="14.5" x14ac:dyDescent="0.35">
      <c r="A2" s="18">
        <v>43921</v>
      </c>
      <c r="B2" s="19" t="s">
        <v>289</v>
      </c>
      <c r="C2" s="19" t="s">
        <v>293</v>
      </c>
      <c r="D2" s="19" t="s">
        <v>953</v>
      </c>
      <c r="E2" s="19" t="s">
        <v>953</v>
      </c>
      <c r="F2" s="19" t="s">
        <v>953</v>
      </c>
      <c r="G2" s="19" t="s">
        <v>953</v>
      </c>
      <c r="H2" s="19" t="s">
        <v>953</v>
      </c>
      <c r="I2" s="19" t="s">
        <v>953</v>
      </c>
      <c r="J2" s="19" t="s">
        <v>953</v>
      </c>
      <c r="K2" s="19" t="s">
        <v>953</v>
      </c>
      <c r="L2" s="19" t="s">
        <v>953</v>
      </c>
      <c r="M2" s="19" t="s">
        <v>953</v>
      </c>
      <c r="N2" s="19" t="s">
        <v>953</v>
      </c>
      <c r="O2" s="19" t="s">
        <v>953</v>
      </c>
      <c r="P2" s="19" t="s">
        <v>953</v>
      </c>
      <c r="Q2" s="19" t="s">
        <v>953</v>
      </c>
      <c r="R2" s="19" t="s">
        <v>953</v>
      </c>
    </row>
    <row r="3" spans="1:18" s="14" customFormat="1" ht="14.5" x14ac:dyDescent="0.35">
      <c r="A3" s="18">
        <v>44742</v>
      </c>
      <c r="B3" s="19" t="s">
        <v>289</v>
      </c>
      <c r="C3" s="19" t="s">
        <v>293</v>
      </c>
      <c r="D3" s="19" t="s">
        <v>953</v>
      </c>
      <c r="E3" s="19" t="s">
        <v>953</v>
      </c>
      <c r="F3" s="19" t="s">
        <v>953</v>
      </c>
      <c r="G3" s="19" t="s">
        <v>953</v>
      </c>
      <c r="H3" s="19" t="s">
        <v>953</v>
      </c>
      <c r="I3" s="19" t="s">
        <v>953</v>
      </c>
      <c r="J3" s="19" t="s">
        <v>953</v>
      </c>
      <c r="K3" s="19" t="s">
        <v>953</v>
      </c>
      <c r="L3" s="19" t="s">
        <v>953</v>
      </c>
      <c r="M3" s="19" t="s">
        <v>953</v>
      </c>
      <c r="N3" s="19" t="s">
        <v>953</v>
      </c>
      <c r="O3" s="19" t="s">
        <v>953</v>
      </c>
      <c r="P3" s="19" t="s">
        <v>953</v>
      </c>
      <c r="Q3" s="19" t="s">
        <v>953</v>
      </c>
      <c r="R3" s="19" t="s">
        <v>953</v>
      </c>
    </row>
    <row r="4" spans="1:18" s="14" customFormat="1" ht="14.5" x14ac:dyDescent="0.35">
      <c r="A4" s="18">
        <v>44834</v>
      </c>
      <c r="B4" s="19" t="s">
        <v>289</v>
      </c>
      <c r="C4" s="19" t="s">
        <v>293</v>
      </c>
      <c r="D4" s="19" t="s">
        <v>953</v>
      </c>
      <c r="E4" s="19" t="s">
        <v>953</v>
      </c>
      <c r="F4" s="19" t="s">
        <v>953</v>
      </c>
      <c r="G4" s="19" t="s">
        <v>953</v>
      </c>
      <c r="H4" s="19" t="s">
        <v>953</v>
      </c>
      <c r="I4" s="19" t="s">
        <v>953</v>
      </c>
      <c r="J4" s="19" t="s">
        <v>953</v>
      </c>
      <c r="K4" s="19" t="s">
        <v>953</v>
      </c>
      <c r="L4" s="19" t="s">
        <v>953</v>
      </c>
      <c r="M4" s="19" t="s">
        <v>953</v>
      </c>
      <c r="N4" s="19" t="s">
        <v>953</v>
      </c>
      <c r="O4" s="19" t="s">
        <v>953</v>
      </c>
      <c r="P4" s="19" t="s">
        <v>953</v>
      </c>
      <c r="Q4" s="19" t="s">
        <v>953</v>
      </c>
      <c r="R4" s="19" t="s">
        <v>953</v>
      </c>
    </row>
    <row r="5" spans="1:18" s="14" customFormat="1" ht="14.5" x14ac:dyDescent="0.35">
      <c r="A5" s="18">
        <v>44926</v>
      </c>
      <c r="B5" s="19" t="s">
        <v>289</v>
      </c>
      <c r="C5" s="19" t="s">
        <v>293</v>
      </c>
      <c r="D5" s="19" t="s">
        <v>953</v>
      </c>
      <c r="E5" s="19" t="s">
        <v>953</v>
      </c>
      <c r="F5" s="19" t="s">
        <v>953</v>
      </c>
      <c r="G5" s="19" t="s">
        <v>953</v>
      </c>
      <c r="H5" s="19" t="s">
        <v>953</v>
      </c>
      <c r="I5" s="19" t="s">
        <v>953</v>
      </c>
      <c r="J5" s="19" t="s">
        <v>953</v>
      </c>
      <c r="K5" s="19" t="s">
        <v>953</v>
      </c>
      <c r="L5" s="19" t="s">
        <v>953</v>
      </c>
      <c r="M5" s="19" t="s">
        <v>953</v>
      </c>
      <c r="N5" s="19" t="s">
        <v>953</v>
      </c>
      <c r="O5" s="19" t="s">
        <v>953</v>
      </c>
      <c r="P5" s="19" t="s">
        <v>953</v>
      </c>
      <c r="Q5" s="19" t="s">
        <v>953</v>
      </c>
      <c r="R5" s="19" t="s">
        <v>953</v>
      </c>
    </row>
    <row r="6" spans="1:18" s="14" customFormat="1" ht="14.5" x14ac:dyDescent="0.35">
      <c r="A6" s="18">
        <v>45016</v>
      </c>
      <c r="B6" s="19" t="s">
        <v>289</v>
      </c>
      <c r="C6" s="19" t="s">
        <v>293</v>
      </c>
      <c r="D6" s="19" t="s">
        <v>953</v>
      </c>
      <c r="E6" s="19" t="s">
        <v>953</v>
      </c>
      <c r="F6" s="19" t="s">
        <v>953</v>
      </c>
      <c r="G6" s="19" t="s">
        <v>953</v>
      </c>
      <c r="H6" s="19" t="s">
        <v>953</v>
      </c>
      <c r="I6" s="19" t="s">
        <v>953</v>
      </c>
      <c r="J6" s="19" t="s">
        <v>953</v>
      </c>
      <c r="K6" s="19" t="s">
        <v>953</v>
      </c>
      <c r="L6" s="19" t="s">
        <v>953</v>
      </c>
      <c r="M6" s="19" t="s">
        <v>953</v>
      </c>
      <c r="N6" s="19" t="s">
        <v>953</v>
      </c>
      <c r="O6" s="19" t="s">
        <v>953</v>
      </c>
      <c r="P6" s="19" t="s">
        <v>953</v>
      </c>
      <c r="Q6" s="19" t="s">
        <v>953</v>
      </c>
      <c r="R6" s="19" t="s">
        <v>953</v>
      </c>
    </row>
    <row r="7" spans="1:18" s="14" customFormat="1" ht="14.5" x14ac:dyDescent="0.35">
      <c r="A7" s="18">
        <v>45107</v>
      </c>
      <c r="B7" s="19" t="s">
        <v>289</v>
      </c>
      <c r="C7" s="19" t="s">
        <v>293</v>
      </c>
      <c r="D7" s="19" t="s">
        <v>953</v>
      </c>
      <c r="E7" s="19" t="s">
        <v>953</v>
      </c>
      <c r="F7" s="19" t="s">
        <v>953</v>
      </c>
      <c r="G7" s="19" t="s">
        <v>953</v>
      </c>
      <c r="H7" s="19" t="s">
        <v>953</v>
      </c>
      <c r="I7" s="19" t="s">
        <v>953</v>
      </c>
      <c r="J7" s="19" t="s">
        <v>953</v>
      </c>
      <c r="K7" s="19" t="s">
        <v>953</v>
      </c>
      <c r="L7" s="19" t="s">
        <v>953</v>
      </c>
      <c r="M7" s="19" t="s">
        <v>953</v>
      </c>
      <c r="N7" s="19" t="s">
        <v>953</v>
      </c>
      <c r="O7" s="19" t="s">
        <v>953</v>
      </c>
      <c r="P7" s="19" t="s">
        <v>953</v>
      </c>
      <c r="Q7" s="19" t="s">
        <v>953</v>
      </c>
      <c r="R7" s="19" t="s">
        <v>953</v>
      </c>
    </row>
    <row r="8" spans="1:18" s="14" customFormat="1" ht="14.5" x14ac:dyDescent="0.35">
      <c r="A8" s="18">
        <v>45199</v>
      </c>
      <c r="B8" s="19" t="s">
        <v>289</v>
      </c>
      <c r="C8" s="19" t="s">
        <v>293</v>
      </c>
      <c r="D8" s="19" t="s">
        <v>953</v>
      </c>
      <c r="E8" s="19" t="s">
        <v>953</v>
      </c>
      <c r="F8" s="19" t="s">
        <v>953</v>
      </c>
      <c r="G8" s="19" t="s">
        <v>953</v>
      </c>
      <c r="H8" s="19" t="s">
        <v>953</v>
      </c>
      <c r="I8" s="19" t="s">
        <v>953</v>
      </c>
      <c r="J8" s="19" t="s">
        <v>953</v>
      </c>
      <c r="K8" s="19" t="s">
        <v>953</v>
      </c>
      <c r="L8" s="19" t="s">
        <v>953</v>
      </c>
      <c r="M8" s="19" t="s">
        <v>953</v>
      </c>
      <c r="N8" s="19" t="s">
        <v>953</v>
      </c>
      <c r="O8" s="19" t="s">
        <v>953</v>
      </c>
      <c r="P8" s="19" t="s">
        <v>953</v>
      </c>
      <c r="Q8" s="19" t="s">
        <v>953</v>
      </c>
      <c r="R8" s="19" t="s">
        <v>953</v>
      </c>
    </row>
    <row r="9" spans="1:18" s="14" customFormat="1" ht="14.5" x14ac:dyDescent="0.35">
      <c r="A9" s="18">
        <v>45291</v>
      </c>
      <c r="B9" s="19" t="s">
        <v>289</v>
      </c>
      <c r="C9" s="19" t="s">
        <v>293</v>
      </c>
      <c r="D9" s="19" t="s">
        <v>953</v>
      </c>
      <c r="E9" s="19" t="s">
        <v>953</v>
      </c>
      <c r="F9" s="19" t="s">
        <v>953</v>
      </c>
      <c r="G9" s="19" t="s">
        <v>953</v>
      </c>
      <c r="H9" s="19" t="s">
        <v>953</v>
      </c>
      <c r="I9" s="19" t="s">
        <v>953</v>
      </c>
      <c r="J9" s="19" t="s">
        <v>953</v>
      </c>
      <c r="K9" s="19" t="s">
        <v>953</v>
      </c>
      <c r="L9" s="19" t="s">
        <v>953</v>
      </c>
      <c r="M9" s="19" t="s">
        <v>953</v>
      </c>
      <c r="N9" s="19" t="s">
        <v>953</v>
      </c>
      <c r="O9" s="19" t="s">
        <v>953</v>
      </c>
      <c r="P9" s="19" t="s">
        <v>953</v>
      </c>
      <c r="Q9" s="19" t="s">
        <v>953</v>
      </c>
      <c r="R9" s="19" t="s">
        <v>953</v>
      </c>
    </row>
  </sheetData>
  <autoFilter ref="A1:R2" xr:uid="{AD5BD976-F12A-487A-A7B0-EE93A0B0FFEC}"/>
  <sortState xmlns:xlrd2="http://schemas.microsoft.com/office/spreadsheetml/2017/richdata2" ref="A1:R2">
    <sortCondition descending="1" ref="A1"/>
  </sortState>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17"/>
  <sheetViews>
    <sheetView zoomScale="84" zoomScaleNormal="84" workbookViewId="0">
      <pane ySplit="1" topLeftCell="A2" activePane="bottomLeft" state="frozen"/>
      <selection pane="bottomLeft" activeCell="I21" sqref="I21"/>
    </sheetView>
  </sheetViews>
  <sheetFormatPr defaultRowHeight="15" customHeight="1" x14ac:dyDescent="0.35"/>
  <cols>
    <col min="1" max="1" width="13.453125" style="7" bestFit="1" customWidth="1"/>
    <col min="2" max="2" width="14" bestFit="1" customWidth="1"/>
    <col min="3" max="3" width="22.6328125" bestFit="1" customWidth="1"/>
    <col min="4" max="4" width="10.36328125" bestFit="1" customWidth="1"/>
    <col min="5" max="5" width="13.453125" bestFit="1" customWidth="1"/>
    <col min="6" max="6" width="11.08984375" bestFit="1" customWidth="1"/>
    <col min="7" max="7" width="17" style="8" bestFit="1" customWidth="1"/>
    <col min="8" max="161" width="10.6328125" customWidth="1"/>
  </cols>
  <sheetData>
    <row r="1" spans="1:7" s="25" customFormat="1" ht="15" customHeight="1" x14ac:dyDescent="0.35">
      <c r="A1" s="18" t="s">
        <v>0</v>
      </c>
      <c r="B1" s="19" t="s">
        <v>2</v>
      </c>
      <c r="C1" s="19" t="s">
        <v>3</v>
      </c>
      <c r="D1" s="19" t="s">
        <v>6</v>
      </c>
      <c r="E1" s="19" t="s">
        <v>5</v>
      </c>
      <c r="F1" s="19" t="s">
        <v>4</v>
      </c>
      <c r="G1" s="20" t="s">
        <v>567</v>
      </c>
    </row>
    <row r="2" spans="1:7" ht="15" customHeight="1" x14ac:dyDescent="0.35">
      <c r="A2" s="18">
        <v>43921</v>
      </c>
      <c r="B2" s="19" t="s">
        <v>289</v>
      </c>
      <c r="C2" s="19" t="s">
        <v>293</v>
      </c>
      <c r="D2" s="19" t="s">
        <v>953</v>
      </c>
      <c r="E2" s="19" t="s">
        <v>310</v>
      </c>
      <c r="F2" s="19" t="s">
        <v>953</v>
      </c>
      <c r="G2" s="19" t="s">
        <v>953</v>
      </c>
    </row>
    <row r="3" spans="1:7" ht="15" customHeight="1" x14ac:dyDescent="0.35">
      <c r="A3" s="18">
        <v>43921</v>
      </c>
      <c r="B3" s="19" t="s">
        <v>289</v>
      </c>
      <c r="C3" s="19" t="s">
        <v>293</v>
      </c>
      <c r="D3" s="19" t="s">
        <v>953</v>
      </c>
      <c r="E3" s="19" t="s">
        <v>311</v>
      </c>
      <c r="F3" s="19" t="s">
        <v>953</v>
      </c>
      <c r="G3" s="19" t="s">
        <v>953</v>
      </c>
    </row>
    <row r="4" spans="1:7" ht="15" customHeight="1" x14ac:dyDescent="0.35">
      <c r="A4" s="618">
        <v>44742</v>
      </c>
      <c r="B4" s="19" t="s">
        <v>289</v>
      </c>
      <c r="C4" s="19" t="s">
        <v>293</v>
      </c>
      <c r="D4" s="19" t="s">
        <v>953</v>
      </c>
      <c r="E4" s="19" t="s">
        <v>310</v>
      </c>
      <c r="F4" s="19" t="s">
        <v>953</v>
      </c>
      <c r="G4" s="19" t="s">
        <v>953</v>
      </c>
    </row>
    <row r="5" spans="1:7" ht="15" customHeight="1" x14ac:dyDescent="0.35">
      <c r="A5" s="618">
        <v>44742</v>
      </c>
      <c r="B5" s="19" t="s">
        <v>289</v>
      </c>
      <c r="C5" s="19" t="s">
        <v>293</v>
      </c>
      <c r="D5" s="19" t="s">
        <v>953</v>
      </c>
      <c r="E5" s="19" t="s">
        <v>311</v>
      </c>
      <c r="F5" s="19" t="s">
        <v>953</v>
      </c>
      <c r="G5" s="19" t="s">
        <v>953</v>
      </c>
    </row>
    <row r="6" spans="1:7" ht="15" customHeight="1" x14ac:dyDescent="0.35">
      <c r="A6" s="18">
        <v>44834</v>
      </c>
      <c r="B6" s="19" t="s">
        <v>289</v>
      </c>
      <c r="C6" s="19" t="s">
        <v>293</v>
      </c>
      <c r="D6" s="19" t="s">
        <v>953</v>
      </c>
      <c r="E6" s="19" t="s">
        <v>310</v>
      </c>
      <c r="F6" s="19" t="s">
        <v>953</v>
      </c>
      <c r="G6" s="19" t="s">
        <v>953</v>
      </c>
    </row>
    <row r="7" spans="1:7" ht="15" customHeight="1" x14ac:dyDescent="0.35">
      <c r="A7" s="18">
        <v>44834</v>
      </c>
      <c r="B7" s="19" t="s">
        <v>289</v>
      </c>
      <c r="C7" s="19" t="s">
        <v>293</v>
      </c>
      <c r="D7" s="19" t="s">
        <v>953</v>
      </c>
      <c r="E7" s="19" t="s">
        <v>311</v>
      </c>
      <c r="F7" s="19" t="s">
        <v>953</v>
      </c>
      <c r="G7" s="19" t="s">
        <v>953</v>
      </c>
    </row>
    <row r="8" spans="1:7" ht="15" customHeight="1" x14ac:dyDescent="0.35">
      <c r="A8" s="618">
        <v>44926</v>
      </c>
      <c r="B8" s="19" t="s">
        <v>289</v>
      </c>
      <c r="C8" s="19" t="s">
        <v>293</v>
      </c>
      <c r="D8" s="19" t="s">
        <v>953</v>
      </c>
      <c r="E8" s="19" t="s">
        <v>310</v>
      </c>
      <c r="F8" s="19" t="s">
        <v>953</v>
      </c>
      <c r="G8" s="19" t="s">
        <v>953</v>
      </c>
    </row>
    <row r="9" spans="1:7" ht="15" customHeight="1" x14ac:dyDescent="0.35">
      <c r="A9" s="618">
        <v>44926</v>
      </c>
      <c r="B9" s="19" t="s">
        <v>289</v>
      </c>
      <c r="C9" s="19" t="s">
        <v>293</v>
      </c>
      <c r="D9" s="19" t="s">
        <v>953</v>
      </c>
      <c r="E9" s="19" t="s">
        <v>311</v>
      </c>
      <c r="F9" s="19" t="s">
        <v>953</v>
      </c>
      <c r="G9" s="19" t="s">
        <v>953</v>
      </c>
    </row>
    <row r="10" spans="1:7" ht="15" customHeight="1" x14ac:dyDescent="0.35">
      <c r="A10" s="18">
        <v>45016</v>
      </c>
      <c r="B10" s="19" t="s">
        <v>289</v>
      </c>
      <c r="C10" s="19" t="s">
        <v>293</v>
      </c>
      <c r="D10" s="19" t="s">
        <v>953</v>
      </c>
      <c r="E10" s="19" t="s">
        <v>310</v>
      </c>
      <c r="F10" s="19" t="s">
        <v>953</v>
      </c>
      <c r="G10" s="19" t="s">
        <v>953</v>
      </c>
    </row>
    <row r="11" spans="1:7" ht="15" customHeight="1" x14ac:dyDescent="0.35">
      <c r="A11" s="18">
        <v>45016</v>
      </c>
      <c r="B11" s="19" t="s">
        <v>289</v>
      </c>
      <c r="C11" s="19" t="s">
        <v>293</v>
      </c>
      <c r="D11" s="19" t="s">
        <v>953</v>
      </c>
      <c r="E11" s="19" t="s">
        <v>311</v>
      </c>
      <c r="F11" s="19" t="s">
        <v>953</v>
      </c>
      <c r="G11" s="19" t="s">
        <v>953</v>
      </c>
    </row>
    <row r="12" spans="1:7" ht="15" customHeight="1" x14ac:dyDescent="0.35">
      <c r="A12" s="618">
        <v>45107</v>
      </c>
      <c r="B12" s="19" t="s">
        <v>289</v>
      </c>
      <c r="C12" s="19" t="s">
        <v>293</v>
      </c>
      <c r="D12" s="19" t="s">
        <v>953</v>
      </c>
      <c r="E12" s="19" t="s">
        <v>310</v>
      </c>
      <c r="F12" s="19" t="s">
        <v>953</v>
      </c>
      <c r="G12" s="19" t="s">
        <v>953</v>
      </c>
    </row>
    <row r="13" spans="1:7" ht="15" customHeight="1" x14ac:dyDescent="0.35">
      <c r="A13" s="618">
        <v>45107</v>
      </c>
      <c r="B13" s="19" t="s">
        <v>289</v>
      </c>
      <c r="C13" s="19" t="s">
        <v>293</v>
      </c>
      <c r="D13" s="19" t="s">
        <v>953</v>
      </c>
      <c r="E13" s="19" t="s">
        <v>311</v>
      </c>
      <c r="F13" s="19" t="s">
        <v>953</v>
      </c>
      <c r="G13" s="19" t="s">
        <v>953</v>
      </c>
    </row>
    <row r="14" spans="1:7" ht="15" customHeight="1" x14ac:dyDescent="0.35">
      <c r="A14" s="18">
        <v>45199</v>
      </c>
      <c r="B14" s="19" t="s">
        <v>289</v>
      </c>
      <c r="C14" s="19" t="s">
        <v>293</v>
      </c>
      <c r="D14" s="19" t="s">
        <v>953</v>
      </c>
      <c r="E14" s="19" t="s">
        <v>310</v>
      </c>
      <c r="F14" s="19" t="s">
        <v>953</v>
      </c>
      <c r="G14" s="19" t="s">
        <v>953</v>
      </c>
    </row>
    <row r="15" spans="1:7" ht="15" customHeight="1" x14ac:dyDescent="0.35">
      <c r="A15" s="18">
        <v>45199</v>
      </c>
      <c r="B15" s="19" t="s">
        <v>289</v>
      </c>
      <c r="C15" s="19" t="s">
        <v>293</v>
      </c>
      <c r="D15" s="19" t="s">
        <v>953</v>
      </c>
      <c r="E15" s="19" t="s">
        <v>311</v>
      </c>
      <c r="F15" s="19" t="s">
        <v>953</v>
      </c>
      <c r="G15" s="19" t="s">
        <v>953</v>
      </c>
    </row>
    <row r="16" spans="1:7" ht="15" customHeight="1" x14ac:dyDescent="0.35">
      <c r="A16" s="618">
        <v>45291</v>
      </c>
      <c r="B16" s="19" t="s">
        <v>289</v>
      </c>
      <c r="C16" s="19" t="s">
        <v>293</v>
      </c>
      <c r="D16" s="19" t="s">
        <v>953</v>
      </c>
      <c r="E16" s="19" t="s">
        <v>310</v>
      </c>
      <c r="F16" s="19" t="s">
        <v>953</v>
      </c>
      <c r="G16" s="19" t="s">
        <v>953</v>
      </c>
    </row>
    <row r="17" spans="1:7" ht="15" customHeight="1" x14ac:dyDescent="0.35">
      <c r="A17" s="618">
        <v>45291</v>
      </c>
      <c r="B17" s="19" t="s">
        <v>289</v>
      </c>
      <c r="C17" s="19" t="s">
        <v>293</v>
      </c>
      <c r="D17" s="19" t="s">
        <v>953</v>
      </c>
      <c r="E17" s="19" t="s">
        <v>311</v>
      </c>
      <c r="F17" s="19" t="s">
        <v>953</v>
      </c>
      <c r="G17" s="19" t="s">
        <v>953</v>
      </c>
    </row>
  </sheetData>
  <autoFilter ref="A1:G2" xr:uid="{C561489E-6A74-4C4A-A7CB-F1AFC30BF9E0}"/>
  <sortState xmlns:xlrd2="http://schemas.microsoft.com/office/spreadsheetml/2017/richdata2" ref="A1:G2">
    <sortCondition descending="1" ref="A1"/>
  </sortState>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18"/>
  <sheetViews>
    <sheetView zoomScale="80" zoomScaleNormal="80" workbookViewId="0">
      <pane ySplit="1" topLeftCell="A2" activePane="bottomLeft" state="frozen"/>
      <selection pane="bottomLeft" activeCell="H23" sqref="H23"/>
    </sheetView>
  </sheetViews>
  <sheetFormatPr defaultRowHeight="14.5" x14ac:dyDescent="0.35"/>
  <cols>
    <col min="1" max="1" width="13.453125" style="7" bestFit="1" customWidth="1"/>
    <col min="2" max="2" width="15.90625" bestFit="1" customWidth="1"/>
    <col min="3" max="3" width="22.6328125" bestFit="1" customWidth="1"/>
    <col min="4" max="4" width="18.54296875" bestFit="1" customWidth="1"/>
    <col min="5" max="5" width="11.08984375" bestFit="1" customWidth="1"/>
    <col min="6" max="6" width="17" style="10" bestFit="1" customWidth="1"/>
    <col min="7" max="8" width="13" style="8" bestFit="1" customWidth="1"/>
    <col min="9" max="9" width="15.36328125" style="9" bestFit="1" customWidth="1"/>
    <col min="10" max="10" width="15.81640625" style="9" bestFit="1" customWidth="1"/>
    <col min="11" max="11" width="13" style="9" bestFit="1" customWidth="1"/>
    <col min="12" max="161" width="10.6328125" customWidth="1"/>
  </cols>
  <sheetData>
    <row r="1" spans="1:11" s="25" customFormat="1" x14ac:dyDescent="0.35">
      <c r="A1" s="18" t="s">
        <v>0</v>
      </c>
      <c r="B1" s="19" t="s">
        <v>2</v>
      </c>
      <c r="C1" s="19" t="s">
        <v>3</v>
      </c>
      <c r="D1" s="19" t="s">
        <v>5</v>
      </c>
      <c r="E1" s="19" t="s">
        <v>4</v>
      </c>
      <c r="F1" s="22" t="s">
        <v>568</v>
      </c>
      <c r="G1" s="20" t="s">
        <v>569</v>
      </c>
      <c r="H1" s="20" t="s">
        <v>570</v>
      </c>
      <c r="I1" s="21" t="s">
        <v>571</v>
      </c>
      <c r="J1" s="21" t="s">
        <v>572</v>
      </c>
      <c r="K1" s="21" t="s">
        <v>573</v>
      </c>
    </row>
    <row r="2" spans="1:11" ht="29" x14ac:dyDescent="0.35">
      <c r="A2" s="18">
        <v>43921</v>
      </c>
      <c r="B2" s="19" t="s">
        <v>295</v>
      </c>
      <c r="C2" s="19" t="s">
        <v>296</v>
      </c>
      <c r="D2" s="55" t="s">
        <v>594</v>
      </c>
      <c r="E2" s="19" t="s">
        <v>953</v>
      </c>
      <c r="F2" s="19" t="s">
        <v>953</v>
      </c>
      <c r="G2" s="19" t="s">
        <v>953</v>
      </c>
      <c r="H2" s="19" t="s">
        <v>953</v>
      </c>
      <c r="I2" s="19" t="s">
        <v>953</v>
      </c>
      <c r="J2" s="19" t="s">
        <v>953</v>
      </c>
      <c r="K2" s="19" t="s">
        <v>953</v>
      </c>
    </row>
    <row r="3" spans="1:11" ht="29" x14ac:dyDescent="0.35">
      <c r="A3" s="18">
        <v>43921</v>
      </c>
      <c r="B3" s="19" t="s">
        <v>295</v>
      </c>
      <c r="C3" s="19" t="s">
        <v>296</v>
      </c>
      <c r="D3" s="55" t="s">
        <v>595</v>
      </c>
      <c r="E3" s="19" t="s">
        <v>953</v>
      </c>
      <c r="F3" s="19" t="s">
        <v>953</v>
      </c>
      <c r="G3" s="19" t="s">
        <v>953</v>
      </c>
      <c r="H3" s="19" t="s">
        <v>953</v>
      </c>
      <c r="I3" s="19" t="s">
        <v>953</v>
      </c>
      <c r="J3" s="19" t="s">
        <v>953</v>
      </c>
      <c r="K3" s="19" t="s">
        <v>953</v>
      </c>
    </row>
    <row r="4" spans="1:11" ht="29" x14ac:dyDescent="0.35">
      <c r="A4" s="618">
        <v>44742</v>
      </c>
      <c r="B4" s="19" t="s">
        <v>295</v>
      </c>
      <c r="C4" s="19" t="s">
        <v>296</v>
      </c>
      <c r="D4" s="55" t="s">
        <v>594</v>
      </c>
      <c r="E4" s="19" t="s">
        <v>953</v>
      </c>
      <c r="F4" s="19" t="s">
        <v>953</v>
      </c>
      <c r="G4" s="19" t="s">
        <v>953</v>
      </c>
      <c r="H4" s="19" t="s">
        <v>953</v>
      </c>
      <c r="I4" s="19" t="s">
        <v>953</v>
      </c>
      <c r="J4" s="19" t="s">
        <v>953</v>
      </c>
      <c r="K4" s="19" t="s">
        <v>953</v>
      </c>
    </row>
    <row r="5" spans="1:11" ht="29" x14ac:dyDescent="0.35">
      <c r="A5" s="618">
        <v>44742</v>
      </c>
      <c r="B5" s="19" t="s">
        <v>295</v>
      </c>
      <c r="C5" s="19" t="s">
        <v>296</v>
      </c>
      <c r="D5" s="55" t="s">
        <v>595</v>
      </c>
      <c r="E5" s="19" t="s">
        <v>953</v>
      </c>
      <c r="F5" s="19" t="s">
        <v>953</v>
      </c>
      <c r="G5" s="19" t="s">
        <v>953</v>
      </c>
      <c r="H5" s="19" t="s">
        <v>953</v>
      </c>
      <c r="I5" s="19" t="s">
        <v>953</v>
      </c>
      <c r="J5" s="19" t="s">
        <v>953</v>
      </c>
      <c r="K5" s="19" t="s">
        <v>953</v>
      </c>
    </row>
    <row r="6" spans="1:11" ht="29" x14ac:dyDescent="0.35">
      <c r="A6" s="18">
        <v>44834</v>
      </c>
      <c r="B6" s="19" t="s">
        <v>295</v>
      </c>
      <c r="C6" s="19" t="s">
        <v>296</v>
      </c>
      <c r="D6" s="55" t="s">
        <v>594</v>
      </c>
      <c r="E6" s="19" t="s">
        <v>953</v>
      </c>
      <c r="F6" s="19" t="s">
        <v>953</v>
      </c>
      <c r="G6" s="19" t="s">
        <v>953</v>
      </c>
      <c r="H6" s="19" t="s">
        <v>953</v>
      </c>
      <c r="I6" s="19" t="s">
        <v>953</v>
      </c>
      <c r="J6" s="19" t="s">
        <v>953</v>
      </c>
      <c r="K6" s="19" t="s">
        <v>953</v>
      </c>
    </row>
    <row r="7" spans="1:11" ht="29" x14ac:dyDescent="0.35">
      <c r="A7" s="18">
        <v>44834</v>
      </c>
      <c r="B7" s="19" t="s">
        <v>295</v>
      </c>
      <c r="C7" s="19" t="s">
        <v>296</v>
      </c>
      <c r="D7" s="55" t="s">
        <v>595</v>
      </c>
      <c r="E7" s="19" t="s">
        <v>953</v>
      </c>
      <c r="F7" s="19" t="s">
        <v>953</v>
      </c>
      <c r="G7" s="19" t="s">
        <v>953</v>
      </c>
      <c r="H7" s="19" t="s">
        <v>953</v>
      </c>
      <c r="I7" s="19" t="s">
        <v>953</v>
      </c>
      <c r="J7" s="19" t="s">
        <v>953</v>
      </c>
      <c r="K7" s="19" t="s">
        <v>953</v>
      </c>
    </row>
    <row r="8" spans="1:11" ht="29" x14ac:dyDescent="0.35">
      <c r="A8" s="618">
        <v>44926</v>
      </c>
      <c r="B8" s="19" t="s">
        <v>295</v>
      </c>
      <c r="C8" s="19" t="s">
        <v>296</v>
      </c>
      <c r="D8" s="55" t="s">
        <v>594</v>
      </c>
      <c r="E8" s="19" t="s">
        <v>953</v>
      </c>
      <c r="F8" s="19" t="s">
        <v>953</v>
      </c>
      <c r="G8" s="19" t="s">
        <v>953</v>
      </c>
      <c r="H8" s="19" t="s">
        <v>953</v>
      </c>
      <c r="I8" s="19" t="s">
        <v>953</v>
      </c>
      <c r="J8" s="19" t="s">
        <v>953</v>
      </c>
      <c r="K8" s="19" t="s">
        <v>953</v>
      </c>
    </row>
    <row r="9" spans="1:11" ht="29" x14ac:dyDescent="0.35">
      <c r="A9" s="618">
        <v>44926</v>
      </c>
      <c r="B9" s="19" t="s">
        <v>295</v>
      </c>
      <c r="C9" s="19" t="s">
        <v>296</v>
      </c>
      <c r="D9" s="55" t="s">
        <v>595</v>
      </c>
      <c r="E9" s="19" t="s">
        <v>953</v>
      </c>
      <c r="F9" s="19" t="s">
        <v>953</v>
      </c>
      <c r="G9" s="19" t="s">
        <v>953</v>
      </c>
      <c r="H9" s="19" t="s">
        <v>953</v>
      </c>
      <c r="I9" s="19" t="s">
        <v>953</v>
      </c>
      <c r="J9" s="19" t="s">
        <v>953</v>
      </c>
      <c r="K9" s="19" t="s">
        <v>953</v>
      </c>
    </row>
    <row r="10" spans="1:11" ht="29" x14ac:dyDescent="0.35">
      <c r="A10" s="18">
        <v>45016</v>
      </c>
      <c r="B10" s="19" t="s">
        <v>295</v>
      </c>
      <c r="C10" s="19" t="s">
        <v>296</v>
      </c>
      <c r="D10" s="55" t="s">
        <v>594</v>
      </c>
      <c r="E10" s="19" t="s">
        <v>953</v>
      </c>
      <c r="F10" s="19" t="s">
        <v>953</v>
      </c>
      <c r="G10" s="19" t="s">
        <v>953</v>
      </c>
      <c r="H10" s="19" t="s">
        <v>953</v>
      </c>
      <c r="I10" s="19" t="s">
        <v>953</v>
      </c>
      <c r="J10" s="19" t="s">
        <v>953</v>
      </c>
      <c r="K10" s="19" t="s">
        <v>953</v>
      </c>
    </row>
    <row r="11" spans="1:11" ht="29" x14ac:dyDescent="0.35">
      <c r="A11" s="18">
        <v>45016</v>
      </c>
      <c r="B11" s="19" t="s">
        <v>295</v>
      </c>
      <c r="C11" s="19" t="s">
        <v>296</v>
      </c>
      <c r="D11" s="55" t="s">
        <v>595</v>
      </c>
      <c r="E11" s="19" t="s">
        <v>953</v>
      </c>
      <c r="F11" s="19" t="s">
        <v>953</v>
      </c>
      <c r="G11" s="19" t="s">
        <v>953</v>
      </c>
      <c r="H11" s="19" t="s">
        <v>953</v>
      </c>
      <c r="I11" s="19" t="s">
        <v>953</v>
      </c>
      <c r="J11" s="19" t="s">
        <v>953</v>
      </c>
      <c r="K11" s="19" t="s">
        <v>953</v>
      </c>
    </row>
    <row r="12" spans="1:11" ht="29" x14ac:dyDescent="0.35">
      <c r="A12" s="618">
        <v>45107</v>
      </c>
      <c r="B12" s="19" t="s">
        <v>295</v>
      </c>
      <c r="C12" s="19" t="s">
        <v>296</v>
      </c>
      <c r="D12" s="55" t="s">
        <v>594</v>
      </c>
      <c r="E12" s="19" t="s">
        <v>953</v>
      </c>
      <c r="F12" s="19" t="s">
        <v>953</v>
      </c>
      <c r="G12" s="19" t="s">
        <v>953</v>
      </c>
      <c r="H12" s="19" t="s">
        <v>953</v>
      </c>
      <c r="I12" s="19" t="s">
        <v>953</v>
      </c>
      <c r="J12" s="19" t="s">
        <v>953</v>
      </c>
      <c r="K12" s="19" t="s">
        <v>953</v>
      </c>
    </row>
    <row r="13" spans="1:11" ht="29" x14ac:dyDescent="0.35">
      <c r="A13" s="618">
        <v>45107</v>
      </c>
      <c r="B13" s="19" t="s">
        <v>295</v>
      </c>
      <c r="C13" s="19" t="s">
        <v>296</v>
      </c>
      <c r="D13" s="55" t="s">
        <v>595</v>
      </c>
      <c r="E13" s="19" t="s">
        <v>953</v>
      </c>
      <c r="F13" s="19" t="s">
        <v>953</v>
      </c>
      <c r="G13" s="19" t="s">
        <v>953</v>
      </c>
      <c r="H13" s="19" t="s">
        <v>953</v>
      </c>
      <c r="I13" s="19" t="s">
        <v>953</v>
      </c>
      <c r="J13" s="19" t="s">
        <v>953</v>
      </c>
      <c r="K13" s="19" t="s">
        <v>953</v>
      </c>
    </row>
    <row r="14" spans="1:11" ht="29" x14ac:dyDescent="0.35">
      <c r="A14" s="18">
        <v>45199</v>
      </c>
      <c r="B14" s="19" t="s">
        <v>295</v>
      </c>
      <c r="C14" s="19" t="s">
        <v>296</v>
      </c>
      <c r="D14" s="55" t="s">
        <v>594</v>
      </c>
      <c r="E14" s="19" t="s">
        <v>953</v>
      </c>
      <c r="F14" s="19" t="s">
        <v>953</v>
      </c>
      <c r="G14" s="19" t="s">
        <v>953</v>
      </c>
      <c r="H14" s="19" t="s">
        <v>953</v>
      </c>
      <c r="I14" s="19" t="s">
        <v>953</v>
      </c>
      <c r="J14" s="19" t="s">
        <v>953</v>
      </c>
      <c r="K14" s="19" t="s">
        <v>953</v>
      </c>
    </row>
    <row r="15" spans="1:11" ht="29" x14ac:dyDescent="0.35">
      <c r="A15" s="18">
        <v>45199</v>
      </c>
      <c r="B15" s="19" t="s">
        <v>295</v>
      </c>
      <c r="C15" s="19" t="s">
        <v>296</v>
      </c>
      <c r="D15" s="55" t="s">
        <v>595</v>
      </c>
      <c r="E15" s="19" t="s">
        <v>953</v>
      </c>
      <c r="F15" s="19" t="s">
        <v>953</v>
      </c>
      <c r="G15" s="19" t="s">
        <v>953</v>
      </c>
      <c r="H15" s="19" t="s">
        <v>953</v>
      </c>
      <c r="I15" s="19" t="s">
        <v>953</v>
      </c>
      <c r="J15" s="19" t="s">
        <v>953</v>
      </c>
      <c r="K15" s="19" t="s">
        <v>953</v>
      </c>
    </row>
    <row r="16" spans="1:11" ht="29" x14ac:dyDescent="0.35">
      <c r="A16" s="618">
        <v>45291</v>
      </c>
      <c r="B16" s="19" t="s">
        <v>295</v>
      </c>
      <c r="C16" s="19" t="s">
        <v>296</v>
      </c>
      <c r="D16" s="55" t="s">
        <v>594</v>
      </c>
      <c r="E16" s="19" t="s">
        <v>953</v>
      </c>
      <c r="F16" s="19" t="s">
        <v>953</v>
      </c>
      <c r="G16" s="19" t="s">
        <v>953</v>
      </c>
      <c r="H16" s="19" t="s">
        <v>953</v>
      </c>
      <c r="I16" s="19" t="s">
        <v>953</v>
      </c>
      <c r="J16" s="19" t="s">
        <v>953</v>
      </c>
      <c r="K16" s="19" t="s">
        <v>953</v>
      </c>
    </row>
    <row r="17" spans="1:11" ht="29" x14ac:dyDescent="0.35">
      <c r="A17" s="618">
        <v>45291</v>
      </c>
      <c r="B17" s="19" t="s">
        <v>295</v>
      </c>
      <c r="C17" s="19" t="s">
        <v>296</v>
      </c>
      <c r="D17" s="55" t="s">
        <v>595</v>
      </c>
      <c r="E17" s="19" t="s">
        <v>953</v>
      </c>
      <c r="F17" s="19" t="s">
        <v>953</v>
      </c>
      <c r="G17" s="19" t="s">
        <v>953</v>
      </c>
      <c r="H17" s="19" t="s">
        <v>953</v>
      </c>
      <c r="I17" s="19" t="s">
        <v>953</v>
      </c>
      <c r="J17" s="19" t="s">
        <v>953</v>
      </c>
      <c r="K17" s="19" t="s">
        <v>953</v>
      </c>
    </row>
    <row r="18" spans="1:11" x14ac:dyDescent="0.35">
      <c r="A18" s="57"/>
      <c r="B18" s="25"/>
      <c r="C18" s="25"/>
      <c r="D18" s="25"/>
      <c r="E18" s="25"/>
      <c r="F18" s="58"/>
      <c r="G18" s="59"/>
      <c r="H18" s="59"/>
      <c r="I18" s="60"/>
      <c r="J18" s="60"/>
      <c r="K18" s="56"/>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9"/>
  <sheetViews>
    <sheetView zoomScale="83" zoomScaleNormal="83" workbookViewId="0">
      <pane ySplit="1" topLeftCell="A2" activePane="bottomLeft" state="frozen"/>
      <selection pane="bottomLeft" activeCell="D18" sqref="D18"/>
    </sheetView>
  </sheetViews>
  <sheetFormatPr defaultRowHeight="15" customHeight="1" x14ac:dyDescent="0.35"/>
  <cols>
    <col min="1" max="1" width="13.453125" style="7" bestFit="1" customWidth="1"/>
    <col min="2" max="2" width="15.36328125" bestFit="1" customWidth="1"/>
    <col min="3" max="3" width="22.6328125" bestFit="1" customWidth="1"/>
    <col min="4" max="4" width="21.08984375" bestFit="1" customWidth="1"/>
    <col min="5" max="5" width="11.08984375" bestFit="1" customWidth="1"/>
    <col min="6" max="7" width="13" style="8" bestFit="1" customWidth="1"/>
    <col min="8" max="161" width="10.6328125" customWidth="1"/>
  </cols>
  <sheetData>
    <row r="1" spans="1:7" s="25" customFormat="1" ht="15" customHeight="1" x14ac:dyDescent="0.35">
      <c r="A1" s="18" t="s">
        <v>0</v>
      </c>
      <c r="B1" s="19" t="s">
        <v>2</v>
      </c>
      <c r="C1" s="19" t="s">
        <v>3</v>
      </c>
      <c r="D1" s="19" t="s">
        <v>5</v>
      </c>
      <c r="E1" s="19" t="s">
        <v>4</v>
      </c>
      <c r="F1" s="20" t="s">
        <v>574</v>
      </c>
      <c r="G1" s="20" t="s">
        <v>575</v>
      </c>
    </row>
    <row r="2" spans="1:7" ht="15" customHeight="1" x14ac:dyDescent="0.35">
      <c r="A2" s="18">
        <v>43921</v>
      </c>
      <c r="B2" s="19" t="s">
        <v>295</v>
      </c>
      <c r="C2" s="19" t="s">
        <v>296</v>
      </c>
      <c r="D2" s="19" t="s">
        <v>356</v>
      </c>
      <c r="E2" s="19" t="s">
        <v>953</v>
      </c>
      <c r="F2" s="19" t="s">
        <v>953</v>
      </c>
      <c r="G2" s="19" t="s">
        <v>953</v>
      </c>
    </row>
    <row r="3" spans="1:7" ht="15" customHeight="1" x14ac:dyDescent="0.35">
      <c r="A3" s="18">
        <v>44742</v>
      </c>
      <c r="B3" s="19" t="s">
        <v>295</v>
      </c>
      <c r="C3" s="19" t="s">
        <v>296</v>
      </c>
      <c r="D3" s="19" t="s">
        <v>356</v>
      </c>
      <c r="E3" s="19" t="s">
        <v>953</v>
      </c>
      <c r="F3" s="19" t="s">
        <v>953</v>
      </c>
      <c r="G3" s="19" t="s">
        <v>953</v>
      </c>
    </row>
    <row r="4" spans="1:7" ht="15" customHeight="1" x14ac:dyDescent="0.35">
      <c r="A4" s="18">
        <v>44834</v>
      </c>
      <c r="B4" s="19" t="s">
        <v>295</v>
      </c>
      <c r="C4" s="19" t="s">
        <v>296</v>
      </c>
      <c r="D4" s="19" t="s">
        <v>356</v>
      </c>
      <c r="E4" s="19" t="s">
        <v>953</v>
      </c>
      <c r="F4" s="19" t="s">
        <v>953</v>
      </c>
      <c r="G4" s="19" t="s">
        <v>953</v>
      </c>
    </row>
    <row r="5" spans="1:7" ht="15" customHeight="1" x14ac:dyDescent="0.35">
      <c r="A5" s="18">
        <v>44926</v>
      </c>
      <c r="B5" s="19" t="s">
        <v>295</v>
      </c>
      <c r="C5" s="19" t="s">
        <v>296</v>
      </c>
      <c r="D5" s="19" t="s">
        <v>356</v>
      </c>
      <c r="E5" s="19" t="s">
        <v>953</v>
      </c>
      <c r="F5" s="19" t="s">
        <v>953</v>
      </c>
      <c r="G5" s="19" t="s">
        <v>953</v>
      </c>
    </row>
    <row r="6" spans="1:7" ht="15" customHeight="1" x14ac:dyDescent="0.35">
      <c r="A6" s="18">
        <v>45016</v>
      </c>
      <c r="B6" s="19" t="s">
        <v>295</v>
      </c>
      <c r="C6" s="19" t="s">
        <v>296</v>
      </c>
      <c r="D6" s="19" t="s">
        <v>356</v>
      </c>
      <c r="E6" s="19" t="s">
        <v>953</v>
      </c>
      <c r="F6" s="19" t="s">
        <v>953</v>
      </c>
      <c r="G6" s="19" t="s">
        <v>953</v>
      </c>
    </row>
    <row r="7" spans="1:7" ht="15" customHeight="1" x14ac:dyDescent="0.35">
      <c r="A7" s="18">
        <v>45107</v>
      </c>
      <c r="B7" s="19" t="s">
        <v>295</v>
      </c>
      <c r="C7" s="19" t="s">
        <v>296</v>
      </c>
      <c r="D7" s="19" t="s">
        <v>356</v>
      </c>
      <c r="E7" s="19" t="s">
        <v>953</v>
      </c>
      <c r="F7" s="19" t="s">
        <v>953</v>
      </c>
      <c r="G7" s="19" t="s">
        <v>953</v>
      </c>
    </row>
    <row r="8" spans="1:7" ht="15" customHeight="1" x14ac:dyDescent="0.35">
      <c r="A8" s="18">
        <v>45199</v>
      </c>
      <c r="B8" s="19" t="s">
        <v>295</v>
      </c>
      <c r="C8" s="19" t="s">
        <v>296</v>
      </c>
      <c r="D8" s="19" t="s">
        <v>356</v>
      </c>
      <c r="E8" s="19" t="s">
        <v>953</v>
      </c>
      <c r="F8" s="19" t="s">
        <v>953</v>
      </c>
      <c r="G8" s="19" t="s">
        <v>953</v>
      </c>
    </row>
    <row r="9" spans="1:7" ht="15" customHeight="1" x14ac:dyDescent="0.35">
      <c r="A9" s="18">
        <v>45291</v>
      </c>
      <c r="B9" s="19" t="s">
        <v>295</v>
      </c>
      <c r="C9" s="19" t="s">
        <v>296</v>
      </c>
      <c r="D9" s="19" t="s">
        <v>356</v>
      </c>
      <c r="E9" s="19" t="s">
        <v>953</v>
      </c>
      <c r="F9" s="19" t="s">
        <v>953</v>
      </c>
      <c r="G9" s="19" t="s">
        <v>953</v>
      </c>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8BF50-DBAC-442A-9B04-4F1EE8A020BA}">
  <sheetPr>
    <tabColor theme="4" tint="-0.249977111117893"/>
  </sheetPr>
  <dimension ref="A1:H206"/>
  <sheetViews>
    <sheetView zoomScaleNormal="100" workbookViewId="0">
      <pane ySplit="1" topLeftCell="A156" activePane="bottomLeft" state="frozen"/>
      <selection activeCell="F10" sqref="F10"/>
      <selection pane="bottomLeft" activeCell="D160" sqref="D160"/>
    </sheetView>
  </sheetViews>
  <sheetFormatPr defaultColWidth="9.08984375" defaultRowHeight="14.5" x14ac:dyDescent="0.3"/>
  <cols>
    <col min="1" max="1" width="13.36328125" style="28" bestFit="1" customWidth="1"/>
    <col min="2" max="2" width="51.6328125" style="28" customWidth="1"/>
    <col min="3" max="3" width="12.453125" style="29" bestFit="1" customWidth="1"/>
    <col min="4" max="4" width="55.36328125" style="28" customWidth="1"/>
    <col min="5" max="5" width="26" style="28" bestFit="1" customWidth="1"/>
    <col min="6" max="6" width="17.453125" style="28" bestFit="1" customWidth="1"/>
    <col min="7" max="7" width="20.54296875" style="30" bestFit="1" customWidth="1"/>
    <col min="8" max="8" width="28.54296875" style="28" bestFit="1" customWidth="1"/>
    <col min="9" max="16384" width="9.08984375" style="12"/>
  </cols>
  <sheetData>
    <row r="1" spans="1:8" x14ac:dyDescent="0.3">
      <c r="A1" s="425" t="s">
        <v>369</v>
      </c>
      <c r="B1" s="425" t="s">
        <v>324</v>
      </c>
      <c r="C1" s="425" t="s">
        <v>323</v>
      </c>
      <c r="D1" s="425" t="s">
        <v>325</v>
      </c>
      <c r="E1" s="425" t="s">
        <v>692</v>
      </c>
      <c r="F1" s="425" t="s">
        <v>366</v>
      </c>
      <c r="G1" s="426" t="s">
        <v>367</v>
      </c>
      <c r="H1" s="425" t="s">
        <v>368</v>
      </c>
    </row>
    <row r="2" spans="1:8" ht="58" x14ac:dyDescent="0.3">
      <c r="A2" s="427">
        <v>4.0999999999999996</v>
      </c>
      <c r="B2" s="427" t="s">
        <v>7</v>
      </c>
      <c r="C2" s="428" t="s">
        <v>371</v>
      </c>
      <c r="D2" s="429" t="s">
        <v>8</v>
      </c>
      <c r="E2" s="429" t="s">
        <v>287</v>
      </c>
      <c r="F2" s="358" t="s">
        <v>9</v>
      </c>
      <c r="G2" s="357" t="s">
        <v>10</v>
      </c>
      <c r="H2" s="358" t="s">
        <v>11</v>
      </c>
    </row>
    <row r="3" spans="1:8" ht="58" x14ac:dyDescent="0.3">
      <c r="A3" s="427">
        <v>4.0999999999999996</v>
      </c>
      <c r="B3" s="427" t="s">
        <v>7</v>
      </c>
      <c r="C3" s="428" t="s">
        <v>372</v>
      </c>
      <c r="D3" s="429" t="s">
        <v>12</v>
      </c>
      <c r="E3" s="429" t="s">
        <v>287</v>
      </c>
      <c r="F3" s="358" t="s">
        <v>9</v>
      </c>
      <c r="G3" s="357" t="s">
        <v>10</v>
      </c>
      <c r="H3" s="358" t="s">
        <v>11</v>
      </c>
    </row>
    <row r="4" spans="1:8" ht="58" x14ac:dyDescent="0.3">
      <c r="A4" s="427">
        <v>4.0999999999999996</v>
      </c>
      <c r="B4" s="427" t="s">
        <v>7</v>
      </c>
      <c r="C4" s="428" t="s">
        <v>373</v>
      </c>
      <c r="D4" s="429" t="s">
        <v>13</v>
      </c>
      <c r="E4" s="429" t="s">
        <v>287</v>
      </c>
      <c r="F4" s="358" t="s">
        <v>9</v>
      </c>
      <c r="G4" s="357" t="s">
        <v>10</v>
      </c>
      <c r="H4" s="358" t="s">
        <v>11</v>
      </c>
    </row>
    <row r="5" spans="1:8" ht="58" x14ac:dyDescent="0.3">
      <c r="A5" s="427">
        <v>4.0999999999999996</v>
      </c>
      <c r="B5" s="427" t="s">
        <v>7</v>
      </c>
      <c r="C5" s="428" t="s">
        <v>374</v>
      </c>
      <c r="D5" s="429" t="s">
        <v>14</v>
      </c>
      <c r="E5" s="429" t="s">
        <v>287</v>
      </c>
      <c r="F5" s="358" t="s">
        <v>9</v>
      </c>
      <c r="G5" s="357" t="s">
        <v>10</v>
      </c>
      <c r="H5" s="358" t="s">
        <v>11</v>
      </c>
    </row>
    <row r="6" spans="1:8" ht="58" x14ac:dyDescent="0.3">
      <c r="A6" s="427">
        <v>4.0999999999999996</v>
      </c>
      <c r="B6" s="427" t="s">
        <v>7</v>
      </c>
      <c r="C6" s="428" t="s">
        <v>375</v>
      </c>
      <c r="D6" s="429" t="s">
        <v>15</v>
      </c>
      <c r="E6" s="429" t="s">
        <v>287</v>
      </c>
      <c r="F6" s="358" t="s">
        <v>9</v>
      </c>
      <c r="G6" s="357" t="s">
        <v>10</v>
      </c>
      <c r="H6" s="358" t="s">
        <v>11</v>
      </c>
    </row>
    <row r="7" spans="1:8" ht="58" x14ac:dyDescent="0.3">
      <c r="A7" s="427">
        <v>4.0999999999999996</v>
      </c>
      <c r="B7" s="427" t="s">
        <v>7</v>
      </c>
      <c r="C7" s="428" t="s">
        <v>376</v>
      </c>
      <c r="D7" s="429" t="s">
        <v>16</v>
      </c>
      <c r="E7" s="429" t="s">
        <v>287</v>
      </c>
      <c r="F7" s="358" t="s">
        <v>9</v>
      </c>
      <c r="G7" s="357" t="s">
        <v>10</v>
      </c>
      <c r="H7" s="358" t="s">
        <v>11</v>
      </c>
    </row>
    <row r="8" spans="1:8" ht="58" x14ac:dyDescent="0.3">
      <c r="A8" s="427">
        <v>4.0999999999999996</v>
      </c>
      <c r="B8" s="427" t="s">
        <v>7</v>
      </c>
      <c r="C8" s="428" t="s">
        <v>377</v>
      </c>
      <c r="D8" s="429" t="s">
        <v>17</v>
      </c>
      <c r="E8" s="429" t="s">
        <v>287</v>
      </c>
      <c r="F8" s="358" t="s">
        <v>9</v>
      </c>
      <c r="G8" s="357" t="s">
        <v>10</v>
      </c>
      <c r="H8" s="358" t="s">
        <v>11</v>
      </c>
    </row>
    <row r="9" spans="1:8" ht="58" x14ac:dyDescent="0.3">
      <c r="A9" s="427">
        <v>4.0999999999999996</v>
      </c>
      <c r="B9" s="427" t="s">
        <v>7</v>
      </c>
      <c r="C9" s="428" t="s">
        <v>378</v>
      </c>
      <c r="D9" s="429" t="s">
        <v>18</v>
      </c>
      <c r="E9" s="429" t="s">
        <v>287</v>
      </c>
      <c r="F9" s="358" t="s">
        <v>9</v>
      </c>
      <c r="G9" s="357" t="s">
        <v>10</v>
      </c>
      <c r="H9" s="358" t="s">
        <v>11</v>
      </c>
    </row>
    <row r="10" spans="1:8" ht="72.5" x14ac:dyDescent="0.3">
      <c r="A10" s="427">
        <v>4.0999999999999996</v>
      </c>
      <c r="B10" s="427" t="s">
        <v>7</v>
      </c>
      <c r="C10" s="428" t="s">
        <v>379</v>
      </c>
      <c r="D10" s="429" t="s">
        <v>19</v>
      </c>
      <c r="E10" s="429" t="s">
        <v>287</v>
      </c>
      <c r="F10" s="358" t="s">
        <v>43</v>
      </c>
      <c r="G10" s="357" t="s">
        <v>10</v>
      </c>
      <c r="H10" s="358" t="s">
        <v>11</v>
      </c>
    </row>
    <row r="11" spans="1:8" ht="58" x14ac:dyDescent="0.3">
      <c r="A11" s="427">
        <v>4.0999999999999996</v>
      </c>
      <c r="B11" s="427" t="s">
        <v>7</v>
      </c>
      <c r="C11" s="428" t="s">
        <v>380</v>
      </c>
      <c r="D11" s="429" t="s">
        <v>20</v>
      </c>
      <c r="E11" s="429" t="s">
        <v>287</v>
      </c>
      <c r="F11" s="358" t="s">
        <v>9</v>
      </c>
      <c r="G11" s="357" t="s">
        <v>10</v>
      </c>
      <c r="H11" s="358" t="s">
        <v>11</v>
      </c>
    </row>
    <row r="12" spans="1:8" ht="29" x14ac:dyDescent="0.3">
      <c r="A12" s="358">
        <v>4.2</v>
      </c>
      <c r="B12" s="427" t="s">
        <v>21</v>
      </c>
      <c r="C12" s="430" t="s">
        <v>381</v>
      </c>
      <c r="D12" s="429" t="s">
        <v>22</v>
      </c>
      <c r="E12" s="429" t="s">
        <v>287</v>
      </c>
      <c r="F12" s="358" t="s">
        <v>23</v>
      </c>
      <c r="G12" s="357" t="s">
        <v>10</v>
      </c>
      <c r="H12" s="358" t="s">
        <v>11</v>
      </c>
    </row>
    <row r="13" spans="1:8" ht="43.5" x14ac:dyDescent="0.3">
      <c r="A13" s="429">
        <v>4.3</v>
      </c>
      <c r="B13" s="427" t="s">
        <v>24</v>
      </c>
      <c r="C13" s="431" t="s">
        <v>492</v>
      </c>
      <c r="D13" s="429" t="s">
        <v>25</v>
      </c>
      <c r="E13" s="429" t="s">
        <v>26</v>
      </c>
      <c r="F13" s="358" t="s">
        <v>9</v>
      </c>
      <c r="G13" s="357" t="s">
        <v>635</v>
      </c>
      <c r="H13" s="358" t="s">
        <v>11</v>
      </c>
    </row>
    <row r="14" spans="1:8" ht="43.5" x14ac:dyDescent="0.3">
      <c r="A14" s="429">
        <v>4.3</v>
      </c>
      <c r="B14" s="427" t="s">
        <v>24</v>
      </c>
      <c r="C14" s="431" t="s">
        <v>493</v>
      </c>
      <c r="D14" s="429" t="s">
        <v>27</v>
      </c>
      <c r="E14" s="429" t="s">
        <v>26</v>
      </c>
      <c r="F14" s="358" t="s">
        <v>9</v>
      </c>
      <c r="G14" s="357" t="s">
        <v>635</v>
      </c>
      <c r="H14" s="358" t="s">
        <v>11</v>
      </c>
    </row>
    <row r="15" spans="1:8" ht="58" x14ac:dyDescent="0.3">
      <c r="A15" s="429">
        <v>4.3</v>
      </c>
      <c r="B15" s="427" t="s">
        <v>24</v>
      </c>
      <c r="C15" s="431" t="s">
        <v>494</v>
      </c>
      <c r="D15" s="429" t="s">
        <v>28</v>
      </c>
      <c r="E15" s="429" t="s">
        <v>26</v>
      </c>
      <c r="F15" s="358" t="s">
        <v>9</v>
      </c>
      <c r="G15" s="357" t="s">
        <v>635</v>
      </c>
      <c r="H15" s="358" t="s">
        <v>11</v>
      </c>
    </row>
    <row r="16" spans="1:8" ht="43.5" x14ac:dyDescent="0.3">
      <c r="A16" s="429">
        <v>4.3</v>
      </c>
      <c r="B16" s="427" t="s">
        <v>24</v>
      </c>
      <c r="C16" s="431" t="s">
        <v>495</v>
      </c>
      <c r="D16" s="429" t="s">
        <v>29</v>
      </c>
      <c r="E16" s="429" t="s">
        <v>26</v>
      </c>
      <c r="F16" s="358" t="s">
        <v>9</v>
      </c>
      <c r="G16" s="357" t="s">
        <v>635</v>
      </c>
      <c r="H16" s="358" t="s">
        <v>11</v>
      </c>
    </row>
    <row r="17" spans="1:8" ht="43.5" x14ac:dyDescent="0.3">
      <c r="A17" s="429">
        <v>4.3</v>
      </c>
      <c r="B17" s="427" t="s">
        <v>24</v>
      </c>
      <c r="C17" s="431" t="s">
        <v>496</v>
      </c>
      <c r="D17" s="429" t="s">
        <v>30</v>
      </c>
      <c r="E17" s="429" t="s">
        <v>26</v>
      </c>
      <c r="F17" s="358" t="s">
        <v>9</v>
      </c>
      <c r="G17" s="357" t="s">
        <v>635</v>
      </c>
      <c r="H17" s="358" t="s">
        <v>11</v>
      </c>
    </row>
    <row r="18" spans="1:8" ht="43.5" x14ac:dyDescent="0.3">
      <c r="A18" s="429">
        <v>4.3</v>
      </c>
      <c r="B18" s="427" t="s">
        <v>24</v>
      </c>
      <c r="C18" s="431" t="s">
        <v>497</v>
      </c>
      <c r="D18" s="429" t="s">
        <v>31</v>
      </c>
      <c r="E18" s="429" t="s">
        <v>26</v>
      </c>
      <c r="F18" s="358" t="s">
        <v>9</v>
      </c>
      <c r="G18" s="357" t="s">
        <v>635</v>
      </c>
      <c r="H18" s="358" t="s">
        <v>11</v>
      </c>
    </row>
    <row r="19" spans="1:8" ht="43.5" x14ac:dyDescent="0.3">
      <c r="A19" s="429">
        <v>4.3</v>
      </c>
      <c r="B19" s="427" t="s">
        <v>24</v>
      </c>
      <c r="C19" s="431" t="s">
        <v>498</v>
      </c>
      <c r="D19" s="429" t="s">
        <v>32</v>
      </c>
      <c r="E19" s="429" t="s">
        <v>26</v>
      </c>
      <c r="F19" s="358" t="s">
        <v>9</v>
      </c>
      <c r="G19" s="357" t="s">
        <v>635</v>
      </c>
      <c r="H19" s="358" t="s">
        <v>11</v>
      </c>
    </row>
    <row r="20" spans="1:8" ht="43.5" x14ac:dyDescent="0.3">
      <c r="A20" s="429">
        <v>4.3</v>
      </c>
      <c r="B20" s="427" t="s">
        <v>24</v>
      </c>
      <c r="C20" s="431" t="s">
        <v>499</v>
      </c>
      <c r="D20" s="429" t="s">
        <v>33</v>
      </c>
      <c r="E20" s="429" t="s">
        <v>26</v>
      </c>
      <c r="F20" s="358" t="s">
        <v>9</v>
      </c>
      <c r="G20" s="357" t="s">
        <v>635</v>
      </c>
      <c r="H20" s="358" t="s">
        <v>11</v>
      </c>
    </row>
    <row r="21" spans="1:8" ht="43.5" x14ac:dyDescent="0.3">
      <c r="A21" s="429">
        <v>4.3</v>
      </c>
      <c r="B21" s="427" t="s">
        <v>24</v>
      </c>
      <c r="C21" s="431" t="s">
        <v>500</v>
      </c>
      <c r="D21" s="429" t="s">
        <v>34</v>
      </c>
      <c r="E21" s="429" t="s">
        <v>26</v>
      </c>
      <c r="F21" s="358" t="s">
        <v>9</v>
      </c>
      <c r="G21" s="357" t="s">
        <v>635</v>
      </c>
      <c r="H21" s="358" t="s">
        <v>11</v>
      </c>
    </row>
    <row r="22" spans="1:8" ht="43.5" x14ac:dyDescent="0.3">
      <c r="A22" s="429">
        <v>4.3</v>
      </c>
      <c r="B22" s="427" t="s">
        <v>24</v>
      </c>
      <c r="C22" s="431" t="s">
        <v>501</v>
      </c>
      <c r="D22" s="429" t="s">
        <v>35</v>
      </c>
      <c r="E22" s="429" t="s">
        <v>26</v>
      </c>
      <c r="F22" s="358" t="s">
        <v>9</v>
      </c>
      <c r="G22" s="357" t="s">
        <v>635</v>
      </c>
      <c r="H22" s="358" t="s">
        <v>11</v>
      </c>
    </row>
    <row r="23" spans="1:8" ht="43.5" x14ac:dyDescent="0.3">
      <c r="A23" s="429">
        <v>4.3</v>
      </c>
      <c r="B23" s="427" t="s">
        <v>24</v>
      </c>
      <c r="C23" s="431" t="s">
        <v>502</v>
      </c>
      <c r="D23" s="429" t="s">
        <v>36</v>
      </c>
      <c r="E23" s="429" t="s">
        <v>26</v>
      </c>
      <c r="F23" s="358" t="s">
        <v>9</v>
      </c>
      <c r="G23" s="357" t="s">
        <v>635</v>
      </c>
      <c r="H23" s="358" t="s">
        <v>11</v>
      </c>
    </row>
    <row r="24" spans="1:8" ht="43.5" x14ac:dyDescent="0.3">
      <c r="A24" s="429">
        <v>4.3</v>
      </c>
      <c r="B24" s="427" t="s">
        <v>24</v>
      </c>
      <c r="C24" s="431" t="s">
        <v>503</v>
      </c>
      <c r="D24" s="429" t="s">
        <v>37</v>
      </c>
      <c r="E24" s="429" t="s">
        <v>26</v>
      </c>
      <c r="F24" s="358" t="s">
        <v>9</v>
      </c>
      <c r="G24" s="357" t="s">
        <v>635</v>
      </c>
      <c r="H24" s="358" t="s">
        <v>11</v>
      </c>
    </row>
    <row r="25" spans="1:8" ht="43.5" x14ac:dyDescent="0.3">
      <c r="A25" s="429">
        <v>4.3</v>
      </c>
      <c r="B25" s="427" t="s">
        <v>24</v>
      </c>
      <c r="C25" s="431" t="s">
        <v>504</v>
      </c>
      <c r="D25" s="429" t="s">
        <v>703</v>
      </c>
      <c r="E25" s="429" t="s">
        <v>26</v>
      </c>
      <c r="F25" s="358" t="s">
        <v>9</v>
      </c>
      <c r="G25" s="357" t="s">
        <v>635</v>
      </c>
      <c r="H25" s="358" t="s">
        <v>11</v>
      </c>
    </row>
    <row r="26" spans="1:8" ht="43.5" x14ac:dyDescent="0.3">
      <c r="A26" s="429">
        <v>4.3</v>
      </c>
      <c r="B26" s="427" t="s">
        <v>24</v>
      </c>
      <c r="C26" s="431" t="s">
        <v>505</v>
      </c>
      <c r="D26" s="429" t="s">
        <v>38</v>
      </c>
      <c r="E26" s="429" t="s">
        <v>26</v>
      </c>
      <c r="F26" s="358" t="s">
        <v>9</v>
      </c>
      <c r="G26" s="357" t="s">
        <v>635</v>
      </c>
      <c r="H26" s="358" t="s">
        <v>11</v>
      </c>
    </row>
    <row r="27" spans="1:8" ht="43.5" x14ac:dyDescent="0.3">
      <c r="A27" s="429">
        <v>4.3</v>
      </c>
      <c r="B27" s="427" t="s">
        <v>39</v>
      </c>
      <c r="C27" s="431" t="s">
        <v>506</v>
      </c>
      <c r="D27" s="429" t="s">
        <v>40</v>
      </c>
      <c r="E27" s="429" t="s">
        <v>26</v>
      </c>
      <c r="F27" s="358" t="s">
        <v>9</v>
      </c>
      <c r="G27" s="357" t="s">
        <v>635</v>
      </c>
      <c r="H27" s="358" t="s">
        <v>11</v>
      </c>
    </row>
    <row r="28" spans="1:8" ht="43.5" x14ac:dyDescent="0.3">
      <c r="A28" s="429">
        <v>4.4000000000000004</v>
      </c>
      <c r="B28" s="427" t="s">
        <v>41</v>
      </c>
      <c r="C28" s="431" t="s">
        <v>382</v>
      </c>
      <c r="D28" s="429" t="s">
        <v>42</v>
      </c>
      <c r="E28" s="429" t="s">
        <v>287</v>
      </c>
      <c r="F28" s="358" t="s">
        <v>43</v>
      </c>
      <c r="G28" s="357" t="s">
        <v>10</v>
      </c>
      <c r="H28" s="358" t="s">
        <v>11</v>
      </c>
    </row>
    <row r="29" spans="1:8" ht="58" x14ac:dyDescent="0.3">
      <c r="A29" s="429">
        <v>4.4000000000000004</v>
      </c>
      <c r="B29" s="427" t="s">
        <v>41</v>
      </c>
      <c r="C29" s="431" t="s">
        <v>383</v>
      </c>
      <c r="D29" s="429" t="s">
        <v>44</v>
      </c>
      <c r="E29" s="429" t="s">
        <v>287</v>
      </c>
      <c r="F29" s="358" t="s">
        <v>43</v>
      </c>
      <c r="G29" s="357" t="s">
        <v>10</v>
      </c>
      <c r="H29" s="358" t="s">
        <v>11</v>
      </c>
    </row>
    <row r="30" spans="1:8" ht="87" x14ac:dyDescent="0.3">
      <c r="A30" s="429">
        <v>4.4000000000000004</v>
      </c>
      <c r="B30" s="427" t="s">
        <v>41</v>
      </c>
      <c r="C30" s="431" t="s">
        <v>507</v>
      </c>
      <c r="D30" s="429" t="s">
        <v>46</v>
      </c>
      <c r="E30" s="429" t="s">
        <v>47</v>
      </c>
      <c r="F30" s="358" t="s">
        <v>23</v>
      </c>
      <c r="G30" s="357" t="s">
        <v>636</v>
      </c>
      <c r="H30" s="358" t="s">
        <v>48</v>
      </c>
    </row>
    <row r="31" spans="1:8" ht="43.5" x14ac:dyDescent="0.3">
      <c r="A31" s="429">
        <v>4.4000000000000004</v>
      </c>
      <c r="B31" s="427" t="s">
        <v>41</v>
      </c>
      <c r="C31" s="431" t="s">
        <v>384</v>
      </c>
      <c r="D31" s="429" t="s">
        <v>49</v>
      </c>
      <c r="E31" s="429" t="s">
        <v>287</v>
      </c>
      <c r="F31" s="358" t="s">
        <v>45</v>
      </c>
      <c r="G31" s="357" t="s">
        <v>10</v>
      </c>
      <c r="H31" s="358" t="s">
        <v>11</v>
      </c>
    </row>
    <row r="32" spans="1:8" ht="29" x14ac:dyDescent="0.3">
      <c r="A32" s="429">
        <v>4.4000000000000004</v>
      </c>
      <c r="B32" s="427" t="s">
        <v>41</v>
      </c>
      <c r="C32" s="431" t="s">
        <v>511</v>
      </c>
      <c r="D32" s="429" t="s">
        <v>50</v>
      </c>
      <c r="E32" s="429" t="s">
        <v>51</v>
      </c>
      <c r="F32" s="358" t="s">
        <v>9</v>
      </c>
      <c r="G32" s="357" t="s">
        <v>637</v>
      </c>
      <c r="H32" s="358" t="s">
        <v>11</v>
      </c>
    </row>
    <row r="33" spans="1:8" ht="72.5" x14ac:dyDescent="0.3">
      <c r="A33" s="429">
        <v>4.4000000000000004</v>
      </c>
      <c r="B33" s="427" t="s">
        <v>41</v>
      </c>
      <c r="C33" s="431" t="s">
        <v>508</v>
      </c>
      <c r="D33" s="429" t="s">
        <v>52</v>
      </c>
      <c r="E33" s="429" t="s">
        <v>47</v>
      </c>
      <c r="F33" s="358" t="s">
        <v>9</v>
      </c>
      <c r="G33" s="357" t="s">
        <v>636</v>
      </c>
      <c r="H33" s="358" t="s">
        <v>11</v>
      </c>
    </row>
    <row r="34" spans="1:8" ht="87" x14ac:dyDescent="0.3">
      <c r="A34" s="429">
        <v>4.4000000000000004</v>
      </c>
      <c r="B34" s="427" t="s">
        <v>41</v>
      </c>
      <c r="C34" s="431" t="s">
        <v>509</v>
      </c>
      <c r="D34" s="429" t="s">
        <v>53</v>
      </c>
      <c r="E34" s="429" t="s">
        <v>47</v>
      </c>
      <c r="F34" s="358" t="s">
        <v>9</v>
      </c>
      <c r="G34" s="357" t="s">
        <v>636</v>
      </c>
      <c r="H34" s="358" t="s">
        <v>11</v>
      </c>
    </row>
    <row r="35" spans="1:8" ht="43.5" x14ac:dyDescent="0.3">
      <c r="A35" s="429">
        <v>4.4000000000000004</v>
      </c>
      <c r="B35" s="427" t="s">
        <v>41</v>
      </c>
      <c r="C35" s="431" t="s">
        <v>385</v>
      </c>
      <c r="D35" s="429" t="s">
        <v>54</v>
      </c>
      <c r="E35" s="429" t="s">
        <v>287</v>
      </c>
      <c r="F35" s="358" t="s">
        <v>45</v>
      </c>
      <c r="G35" s="357" t="s">
        <v>10</v>
      </c>
      <c r="H35" s="358" t="s">
        <v>11</v>
      </c>
    </row>
    <row r="36" spans="1:8" ht="43.5" x14ac:dyDescent="0.3">
      <c r="A36" s="429">
        <v>4.4000000000000004</v>
      </c>
      <c r="B36" s="427" t="s">
        <v>41</v>
      </c>
      <c r="C36" s="431" t="s">
        <v>512</v>
      </c>
      <c r="D36" s="429" t="s">
        <v>55</v>
      </c>
      <c r="E36" s="429" t="s">
        <v>56</v>
      </c>
      <c r="F36" s="358" t="s">
        <v>9</v>
      </c>
      <c r="G36" s="357" t="s">
        <v>637</v>
      </c>
      <c r="H36" s="358" t="s">
        <v>11</v>
      </c>
    </row>
    <row r="37" spans="1:8" ht="87" x14ac:dyDescent="0.3">
      <c r="A37" s="429">
        <v>4.4000000000000004</v>
      </c>
      <c r="B37" s="427" t="s">
        <v>41</v>
      </c>
      <c r="C37" s="431" t="s">
        <v>510</v>
      </c>
      <c r="D37" s="429" t="s">
        <v>57</v>
      </c>
      <c r="E37" s="429" t="s">
        <v>47</v>
      </c>
      <c r="F37" s="358" t="s">
        <v>9</v>
      </c>
      <c r="G37" s="357" t="s">
        <v>636</v>
      </c>
      <c r="H37" s="358" t="s">
        <v>11</v>
      </c>
    </row>
    <row r="38" spans="1:8" ht="29" x14ac:dyDescent="0.3">
      <c r="A38" s="358">
        <v>5.0999999999999996</v>
      </c>
      <c r="B38" s="427" t="s">
        <v>58</v>
      </c>
      <c r="C38" s="430" t="s">
        <v>386</v>
      </c>
      <c r="D38" s="427" t="s">
        <v>59</v>
      </c>
      <c r="E38" s="429" t="s">
        <v>287</v>
      </c>
      <c r="F38" s="358" t="s">
        <v>43</v>
      </c>
      <c r="G38" s="357" t="s">
        <v>10</v>
      </c>
      <c r="H38" s="358" t="s">
        <v>60</v>
      </c>
    </row>
    <row r="39" spans="1:8" ht="43.5" x14ac:dyDescent="0.3">
      <c r="A39" s="358">
        <v>5.2</v>
      </c>
      <c r="B39" s="427" t="s">
        <v>61</v>
      </c>
      <c r="C39" s="430" t="s">
        <v>387</v>
      </c>
      <c r="D39" s="427" t="s">
        <v>61</v>
      </c>
      <c r="E39" s="429" t="s">
        <v>287</v>
      </c>
      <c r="F39" s="358" t="s">
        <v>43</v>
      </c>
      <c r="G39" s="357" t="s">
        <v>10</v>
      </c>
      <c r="H39" s="358" t="s">
        <v>60</v>
      </c>
    </row>
    <row r="40" spans="1:8" x14ac:dyDescent="0.3">
      <c r="A40" s="358">
        <v>5.3</v>
      </c>
      <c r="B40" s="427" t="s">
        <v>62</v>
      </c>
      <c r="C40" s="430" t="s">
        <v>388</v>
      </c>
      <c r="D40" s="429" t="s">
        <v>63</v>
      </c>
      <c r="E40" s="429" t="s">
        <v>287</v>
      </c>
      <c r="F40" s="358" t="s">
        <v>64</v>
      </c>
      <c r="G40" s="357" t="s">
        <v>10</v>
      </c>
      <c r="H40" s="358" t="s">
        <v>11</v>
      </c>
    </row>
    <row r="41" spans="1:8" x14ac:dyDescent="0.3">
      <c r="A41" s="358">
        <v>5.3</v>
      </c>
      <c r="B41" s="427" t="s">
        <v>62</v>
      </c>
      <c r="C41" s="430" t="s">
        <v>389</v>
      </c>
      <c r="D41" s="429" t="s">
        <v>65</v>
      </c>
      <c r="E41" s="429" t="s">
        <v>287</v>
      </c>
      <c r="F41" s="358" t="s">
        <v>43</v>
      </c>
      <c r="G41" s="357" t="s">
        <v>10</v>
      </c>
      <c r="H41" s="358" t="s">
        <v>11</v>
      </c>
    </row>
    <row r="42" spans="1:8" x14ac:dyDescent="0.3">
      <c r="A42" s="358">
        <v>5.3</v>
      </c>
      <c r="B42" s="427" t="s">
        <v>62</v>
      </c>
      <c r="C42" s="430" t="s">
        <v>390</v>
      </c>
      <c r="D42" s="429" t="s">
        <v>688</v>
      </c>
      <c r="E42" s="429" t="s">
        <v>287</v>
      </c>
      <c r="F42" s="358" t="s">
        <v>45</v>
      </c>
      <c r="G42" s="357" t="s">
        <v>10</v>
      </c>
      <c r="H42" s="358" t="s">
        <v>11</v>
      </c>
    </row>
    <row r="43" spans="1:8" ht="43.5" x14ac:dyDescent="0.3">
      <c r="A43" s="358">
        <v>5.3</v>
      </c>
      <c r="B43" s="427" t="s">
        <v>62</v>
      </c>
      <c r="C43" s="430" t="s">
        <v>391</v>
      </c>
      <c r="D43" s="429" t="s">
        <v>67</v>
      </c>
      <c r="E43" s="429" t="s">
        <v>287</v>
      </c>
      <c r="F43" s="358" t="s">
        <v>45</v>
      </c>
      <c r="G43" s="357" t="s">
        <v>10</v>
      </c>
      <c r="H43" s="358" t="s">
        <v>68</v>
      </c>
    </row>
    <row r="44" spans="1:8" ht="58" x14ac:dyDescent="0.3">
      <c r="A44" s="358">
        <v>6.1</v>
      </c>
      <c r="B44" s="427" t="s">
        <v>69</v>
      </c>
      <c r="C44" s="430" t="s">
        <v>513</v>
      </c>
      <c r="D44" s="358" t="s">
        <v>70</v>
      </c>
      <c r="E44" s="358" t="s">
        <v>71</v>
      </c>
      <c r="F44" s="358" t="s">
        <v>9</v>
      </c>
      <c r="G44" s="357" t="s">
        <v>638</v>
      </c>
      <c r="H44" s="358" t="s">
        <v>11</v>
      </c>
    </row>
    <row r="45" spans="1:8" ht="101.5" x14ac:dyDescent="0.3">
      <c r="A45" s="358">
        <v>6.2</v>
      </c>
      <c r="B45" s="427" t="s">
        <v>72</v>
      </c>
      <c r="C45" s="430" t="s">
        <v>514</v>
      </c>
      <c r="D45" s="358" t="s">
        <v>73</v>
      </c>
      <c r="E45" s="358" t="s">
        <v>74</v>
      </c>
      <c r="F45" s="358" t="s">
        <v>9</v>
      </c>
      <c r="G45" s="357" t="s">
        <v>639</v>
      </c>
      <c r="H45" s="358" t="s">
        <v>11</v>
      </c>
    </row>
    <row r="46" spans="1:8" ht="101.5" x14ac:dyDescent="0.3">
      <c r="A46" s="358">
        <v>6.2</v>
      </c>
      <c r="B46" s="427" t="s">
        <v>72</v>
      </c>
      <c r="C46" s="430" t="s">
        <v>515</v>
      </c>
      <c r="D46" s="358" t="s">
        <v>75</v>
      </c>
      <c r="E46" s="358" t="s">
        <v>74</v>
      </c>
      <c r="F46" s="358" t="s">
        <v>9</v>
      </c>
      <c r="G46" s="357" t="s">
        <v>639</v>
      </c>
      <c r="H46" s="358" t="s">
        <v>11</v>
      </c>
    </row>
    <row r="47" spans="1:8" ht="101.5" x14ac:dyDescent="0.3">
      <c r="A47" s="358">
        <v>6.2</v>
      </c>
      <c r="B47" s="427" t="s">
        <v>72</v>
      </c>
      <c r="C47" s="430" t="s">
        <v>516</v>
      </c>
      <c r="D47" s="358" t="s">
        <v>76</v>
      </c>
      <c r="E47" s="358" t="s">
        <v>74</v>
      </c>
      <c r="F47" s="358" t="s">
        <v>9</v>
      </c>
      <c r="G47" s="357" t="s">
        <v>639</v>
      </c>
      <c r="H47" s="358" t="s">
        <v>11</v>
      </c>
    </row>
    <row r="48" spans="1:8" ht="101.5" x14ac:dyDescent="0.3">
      <c r="A48" s="358">
        <v>6.2</v>
      </c>
      <c r="B48" s="427" t="s">
        <v>72</v>
      </c>
      <c r="C48" s="430" t="s">
        <v>517</v>
      </c>
      <c r="D48" s="358" t="s">
        <v>77</v>
      </c>
      <c r="E48" s="358" t="s">
        <v>74</v>
      </c>
      <c r="F48" s="358" t="s">
        <v>9</v>
      </c>
      <c r="G48" s="357" t="s">
        <v>639</v>
      </c>
      <c r="H48" s="358" t="s">
        <v>11</v>
      </c>
    </row>
    <row r="49" spans="1:8" ht="101.5" x14ac:dyDescent="0.3">
      <c r="A49" s="358">
        <v>6.2</v>
      </c>
      <c r="B49" s="427" t="s">
        <v>72</v>
      </c>
      <c r="C49" s="430" t="s">
        <v>518</v>
      </c>
      <c r="D49" s="358" t="s">
        <v>78</v>
      </c>
      <c r="E49" s="358" t="s">
        <v>74</v>
      </c>
      <c r="F49" s="358" t="s">
        <v>9</v>
      </c>
      <c r="G49" s="357" t="s">
        <v>639</v>
      </c>
      <c r="H49" s="358" t="s">
        <v>11</v>
      </c>
    </row>
    <row r="50" spans="1:8" ht="101.5" x14ac:dyDescent="0.3">
      <c r="A50" s="358">
        <v>6.2</v>
      </c>
      <c r="B50" s="427" t="s">
        <v>72</v>
      </c>
      <c r="C50" s="430" t="s">
        <v>519</v>
      </c>
      <c r="D50" s="358" t="s">
        <v>79</v>
      </c>
      <c r="E50" s="358" t="s">
        <v>74</v>
      </c>
      <c r="F50" s="358" t="s">
        <v>9</v>
      </c>
      <c r="G50" s="357" t="s">
        <v>639</v>
      </c>
      <c r="H50" s="358" t="s">
        <v>11</v>
      </c>
    </row>
    <row r="51" spans="1:8" ht="101.5" x14ac:dyDescent="0.3">
      <c r="A51" s="358">
        <v>6.2</v>
      </c>
      <c r="B51" s="427" t="s">
        <v>72</v>
      </c>
      <c r="C51" s="430" t="s">
        <v>520</v>
      </c>
      <c r="D51" s="358" t="s">
        <v>80</v>
      </c>
      <c r="E51" s="358" t="s">
        <v>74</v>
      </c>
      <c r="F51" s="358" t="s">
        <v>9</v>
      </c>
      <c r="G51" s="357" t="s">
        <v>639</v>
      </c>
      <c r="H51" s="358" t="s">
        <v>11</v>
      </c>
    </row>
    <row r="52" spans="1:8" ht="101.5" x14ac:dyDescent="0.3">
      <c r="A52" s="358">
        <v>6.2</v>
      </c>
      <c r="B52" s="427" t="s">
        <v>72</v>
      </c>
      <c r="C52" s="430" t="s">
        <v>521</v>
      </c>
      <c r="D52" s="358" t="s">
        <v>81</v>
      </c>
      <c r="E52" s="358" t="s">
        <v>74</v>
      </c>
      <c r="F52" s="358" t="s">
        <v>9</v>
      </c>
      <c r="G52" s="357" t="s">
        <v>639</v>
      </c>
      <c r="H52" s="358" t="s">
        <v>11</v>
      </c>
    </row>
    <row r="53" spans="1:8" ht="101.5" x14ac:dyDescent="0.3">
      <c r="A53" s="358">
        <v>6.2</v>
      </c>
      <c r="B53" s="427" t="s">
        <v>72</v>
      </c>
      <c r="C53" s="430" t="s">
        <v>522</v>
      </c>
      <c r="D53" s="358" t="s">
        <v>82</v>
      </c>
      <c r="E53" s="358" t="s">
        <v>74</v>
      </c>
      <c r="F53" s="358" t="s">
        <v>9</v>
      </c>
      <c r="G53" s="357" t="s">
        <v>639</v>
      </c>
      <c r="H53" s="358" t="s">
        <v>11</v>
      </c>
    </row>
    <row r="54" spans="1:8" ht="101.5" x14ac:dyDescent="0.3">
      <c r="A54" s="358">
        <v>6.2</v>
      </c>
      <c r="B54" s="427" t="s">
        <v>72</v>
      </c>
      <c r="C54" s="430" t="s">
        <v>523</v>
      </c>
      <c r="D54" s="358" t="s">
        <v>633</v>
      </c>
      <c r="E54" s="358" t="s">
        <v>74</v>
      </c>
      <c r="F54" s="358" t="s">
        <v>9</v>
      </c>
      <c r="G54" s="357" t="s">
        <v>639</v>
      </c>
      <c r="H54" s="358" t="s">
        <v>11</v>
      </c>
    </row>
    <row r="55" spans="1:8" ht="101.5" x14ac:dyDescent="0.3">
      <c r="A55" s="358">
        <v>6.2</v>
      </c>
      <c r="B55" s="427" t="s">
        <v>72</v>
      </c>
      <c r="C55" s="430" t="s">
        <v>524</v>
      </c>
      <c r="D55" s="358" t="s">
        <v>634</v>
      </c>
      <c r="E55" s="358" t="s">
        <v>74</v>
      </c>
      <c r="F55" s="358" t="s">
        <v>9</v>
      </c>
      <c r="G55" s="357" t="s">
        <v>639</v>
      </c>
      <c r="H55" s="358" t="s">
        <v>11</v>
      </c>
    </row>
    <row r="56" spans="1:8" ht="101.5" x14ac:dyDescent="0.3">
      <c r="A56" s="358">
        <v>6.2</v>
      </c>
      <c r="B56" s="427" t="s">
        <v>72</v>
      </c>
      <c r="C56" s="430" t="s">
        <v>525</v>
      </c>
      <c r="D56" s="358" t="s">
        <v>83</v>
      </c>
      <c r="E56" s="358" t="s">
        <v>74</v>
      </c>
      <c r="F56" s="358" t="s">
        <v>9</v>
      </c>
      <c r="G56" s="357" t="s">
        <v>639</v>
      </c>
      <c r="H56" s="358" t="s">
        <v>11</v>
      </c>
    </row>
    <row r="57" spans="1:8" ht="101.5" x14ac:dyDescent="0.3">
      <c r="A57" s="358">
        <v>6.2</v>
      </c>
      <c r="B57" s="427" t="s">
        <v>72</v>
      </c>
      <c r="C57" s="430" t="s">
        <v>526</v>
      </c>
      <c r="D57" s="358" t="s">
        <v>84</v>
      </c>
      <c r="E57" s="358" t="s">
        <v>74</v>
      </c>
      <c r="F57" s="358" t="s">
        <v>9</v>
      </c>
      <c r="G57" s="357" t="s">
        <v>639</v>
      </c>
      <c r="H57" s="358" t="s">
        <v>11</v>
      </c>
    </row>
    <row r="58" spans="1:8" ht="101.5" x14ac:dyDescent="0.3">
      <c r="A58" s="358">
        <v>6.2</v>
      </c>
      <c r="B58" s="427" t="s">
        <v>72</v>
      </c>
      <c r="C58" s="430" t="s">
        <v>527</v>
      </c>
      <c r="D58" s="358" t="s">
        <v>85</v>
      </c>
      <c r="E58" s="358" t="s">
        <v>74</v>
      </c>
      <c r="F58" s="358" t="s">
        <v>9</v>
      </c>
      <c r="G58" s="357" t="s">
        <v>639</v>
      </c>
      <c r="H58" s="358" t="s">
        <v>11</v>
      </c>
    </row>
    <row r="59" spans="1:8" ht="72.5" x14ac:dyDescent="0.3">
      <c r="A59" s="358">
        <v>6.2</v>
      </c>
      <c r="B59" s="427" t="s">
        <v>72</v>
      </c>
      <c r="C59" s="430" t="s">
        <v>528</v>
      </c>
      <c r="D59" s="358" t="s">
        <v>86</v>
      </c>
      <c r="E59" s="358" t="s">
        <v>87</v>
      </c>
      <c r="F59" s="358" t="s">
        <v>9</v>
      </c>
      <c r="G59" s="357" t="s">
        <v>639</v>
      </c>
      <c r="H59" s="358" t="s">
        <v>11</v>
      </c>
    </row>
    <row r="60" spans="1:8" ht="29" x14ac:dyDescent="0.3">
      <c r="A60" s="358">
        <v>6.3</v>
      </c>
      <c r="B60" s="427" t="s">
        <v>88</v>
      </c>
      <c r="C60" s="430" t="s">
        <v>392</v>
      </c>
      <c r="D60" s="427" t="s">
        <v>89</v>
      </c>
      <c r="E60" s="429" t="s">
        <v>287</v>
      </c>
      <c r="F60" s="358" t="s">
        <v>43</v>
      </c>
      <c r="G60" s="357" t="s">
        <v>10</v>
      </c>
      <c r="H60" s="358" t="s">
        <v>60</v>
      </c>
    </row>
    <row r="61" spans="1:8" ht="58" x14ac:dyDescent="0.3">
      <c r="A61" s="358">
        <v>6.4</v>
      </c>
      <c r="B61" s="427" t="s">
        <v>90</v>
      </c>
      <c r="C61" s="432" t="s">
        <v>393</v>
      </c>
      <c r="D61" s="358" t="s">
        <v>91</v>
      </c>
      <c r="E61" s="427"/>
      <c r="F61" s="358" t="s">
        <v>43</v>
      </c>
      <c r="G61" s="357" t="s">
        <v>10</v>
      </c>
      <c r="H61" s="358" t="s">
        <v>68</v>
      </c>
    </row>
    <row r="62" spans="1:8" ht="58" x14ac:dyDescent="0.3">
      <c r="A62" s="358">
        <v>6.4</v>
      </c>
      <c r="B62" s="427" t="s">
        <v>90</v>
      </c>
      <c r="C62" s="432" t="s">
        <v>394</v>
      </c>
      <c r="D62" s="358" t="s">
        <v>92</v>
      </c>
      <c r="E62" s="427"/>
      <c r="F62" s="427" t="s">
        <v>93</v>
      </c>
      <c r="G62" s="357" t="s">
        <v>10</v>
      </c>
      <c r="H62" s="358" t="s">
        <v>68</v>
      </c>
    </row>
    <row r="63" spans="1:8" ht="58" x14ac:dyDescent="0.3">
      <c r="A63" s="358">
        <v>6.4</v>
      </c>
      <c r="B63" s="427" t="s">
        <v>90</v>
      </c>
      <c r="C63" s="432" t="s">
        <v>395</v>
      </c>
      <c r="D63" s="358" t="s">
        <v>94</v>
      </c>
      <c r="E63" s="427"/>
      <c r="F63" s="358" t="s">
        <v>43</v>
      </c>
      <c r="G63" s="357" t="s">
        <v>10</v>
      </c>
      <c r="H63" s="358" t="s">
        <v>68</v>
      </c>
    </row>
    <row r="64" spans="1:8" ht="58" x14ac:dyDescent="0.3">
      <c r="A64" s="358">
        <v>6.4</v>
      </c>
      <c r="B64" s="427" t="s">
        <v>90</v>
      </c>
      <c r="C64" s="432" t="s">
        <v>396</v>
      </c>
      <c r="D64" s="358" t="s">
        <v>95</v>
      </c>
      <c r="E64" s="427"/>
      <c r="F64" s="427" t="s">
        <v>93</v>
      </c>
      <c r="G64" s="357" t="s">
        <v>10</v>
      </c>
      <c r="H64" s="358" t="s">
        <v>68</v>
      </c>
    </row>
    <row r="65" spans="1:8" ht="58" x14ac:dyDescent="0.3">
      <c r="A65" s="358">
        <v>6.4</v>
      </c>
      <c r="B65" s="427" t="s">
        <v>90</v>
      </c>
      <c r="C65" s="432" t="s">
        <v>397</v>
      </c>
      <c r="D65" s="358" t="s">
        <v>96</v>
      </c>
      <c r="E65" s="427"/>
      <c r="F65" s="358" t="s">
        <v>64</v>
      </c>
      <c r="G65" s="357" t="s">
        <v>10</v>
      </c>
      <c r="H65" s="358" t="s">
        <v>68</v>
      </c>
    </row>
    <row r="66" spans="1:8" ht="58" x14ac:dyDescent="0.3">
      <c r="A66" s="358">
        <v>6.4</v>
      </c>
      <c r="B66" s="427" t="s">
        <v>90</v>
      </c>
      <c r="C66" s="432" t="s">
        <v>398</v>
      </c>
      <c r="D66" s="358" t="s">
        <v>97</v>
      </c>
      <c r="E66" s="427"/>
      <c r="F66" s="427" t="s">
        <v>93</v>
      </c>
      <c r="G66" s="357" t="s">
        <v>10</v>
      </c>
      <c r="H66" s="358" t="s">
        <v>68</v>
      </c>
    </row>
    <row r="67" spans="1:8" ht="58" x14ac:dyDescent="0.3">
      <c r="A67" s="358">
        <v>6.4</v>
      </c>
      <c r="B67" s="427" t="s">
        <v>90</v>
      </c>
      <c r="C67" s="432" t="s">
        <v>399</v>
      </c>
      <c r="D67" s="358" t="s">
        <v>98</v>
      </c>
      <c r="E67" s="427"/>
      <c r="F67" s="358" t="s">
        <v>43</v>
      </c>
      <c r="G67" s="357" t="s">
        <v>10</v>
      </c>
      <c r="H67" s="358" t="s">
        <v>68</v>
      </c>
    </row>
    <row r="68" spans="1:8" ht="58" x14ac:dyDescent="0.3">
      <c r="A68" s="358">
        <v>6.4</v>
      </c>
      <c r="B68" s="427" t="s">
        <v>90</v>
      </c>
      <c r="C68" s="432" t="s">
        <v>400</v>
      </c>
      <c r="D68" s="358" t="s">
        <v>99</v>
      </c>
      <c r="E68" s="427"/>
      <c r="F68" s="427" t="s">
        <v>93</v>
      </c>
      <c r="G68" s="357" t="s">
        <v>10</v>
      </c>
      <c r="H68" s="358" t="s">
        <v>68</v>
      </c>
    </row>
    <row r="69" spans="1:8" ht="58" x14ac:dyDescent="0.3">
      <c r="A69" s="358">
        <v>6.4</v>
      </c>
      <c r="B69" s="427" t="s">
        <v>90</v>
      </c>
      <c r="C69" s="432" t="s">
        <v>401</v>
      </c>
      <c r="D69" s="358" t="s">
        <v>100</v>
      </c>
      <c r="E69" s="427"/>
      <c r="F69" s="358" t="s">
        <v>43</v>
      </c>
      <c r="G69" s="357" t="s">
        <v>10</v>
      </c>
      <c r="H69" s="358" t="s">
        <v>68</v>
      </c>
    </row>
    <row r="70" spans="1:8" ht="58" x14ac:dyDescent="0.3">
      <c r="A70" s="358">
        <v>6.4</v>
      </c>
      <c r="B70" s="427" t="s">
        <v>90</v>
      </c>
      <c r="C70" s="432" t="s">
        <v>402</v>
      </c>
      <c r="D70" s="358" t="s">
        <v>101</v>
      </c>
      <c r="E70" s="427"/>
      <c r="F70" s="427" t="s">
        <v>93</v>
      </c>
      <c r="G70" s="357" t="s">
        <v>10</v>
      </c>
      <c r="H70" s="358" t="s">
        <v>68</v>
      </c>
    </row>
    <row r="71" spans="1:8" ht="58" x14ac:dyDescent="0.3">
      <c r="A71" s="358">
        <v>6.4</v>
      </c>
      <c r="B71" s="427" t="s">
        <v>90</v>
      </c>
      <c r="C71" s="432" t="s">
        <v>403</v>
      </c>
      <c r="D71" s="358" t="s">
        <v>102</v>
      </c>
      <c r="E71" s="427"/>
      <c r="F71" s="358" t="s">
        <v>43</v>
      </c>
      <c r="G71" s="357" t="s">
        <v>10</v>
      </c>
      <c r="H71" s="358" t="s">
        <v>68</v>
      </c>
    </row>
    <row r="72" spans="1:8" ht="58" x14ac:dyDescent="0.3">
      <c r="A72" s="358">
        <v>6.4</v>
      </c>
      <c r="B72" s="427" t="s">
        <v>90</v>
      </c>
      <c r="C72" s="432" t="s">
        <v>404</v>
      </c>
      <c r="D72" s="358" t="s">
        <v>103</v>
      </c>
      <c r="E72" s="427"/>
      <c r="F72" s="427" t="s">
        <v>93</v>
      </c>
      <c r="G72" s="357" t="s">
        <v>10</v>
      </c>
      <c r="H72" s="358" t="s">
        <v>68</v>
      </c>
    </row>
    <row r="73" spans="1:8" ht="58" x14ac:dyDescent="0.3">
      <c r="A73" s="358">
        <v>6.4</v>
      </c>
      <c r="B73" s="427" t="s">
        <v>90</v>
      </c>
      <c r="C73" s="432" t="s">
        <v>405</v>
      </c>
      <c r="D73" s="357" t="s">
        <v>104</v>
      </c>
      <c r="E73" s="427"/>
      <c r="F73" s="358" t="s">
        <v>43</v>
      </c>
      <c r="G73" s="357" t="s">
        <v>10</v>
      </c>
      <c r="H73" s="358" t="s">
        <v>68</v>
      </c>
    </row>
    <row r="74" spans="1:8" ht="58" x14ac:dyDescent="0.3">
      <c r="A74" s="358">
        <v>6.4</v>
      </c>
      <c r="B74" s="427" t="s">
        <v>90</v>
      </c>
      <c r="C74" s="432" t="s">
        <v>406</v>
      </c>
      <c r="D74" s="358" t="s">
        <v>105</v>
      </c>
      <c r="E74" s="427"/>
      <c r="F74" s="358" t="s">
        <v>43</v>
      </c>
      <c r="G74" s="357" t="s">
        <v>10</v>
      </c>
      <c r="H74" s="358" t="s">
        <v>11</v>
      </c>
    </row>
    <row r="75" spans="1:8" ht="58" x14ac:dyDescent="0.3">
      <c r="A75" s="358">
        <v>6.4</v>
      </c>
      <c r="B75" s="427" t="s">
        <v>90</v>
      </c>
      <c r="C75" s="432" t="s">
        <v>407</v>
      </c>
      <c r="D75" s="358" t="s">
        <v>106</v>
      </c>
      <c r="E75" s="427"/>
      <c r="F75" s="427" t="s">
        <v>93</v>
      </c>
      <c r="G75" s="357" t="s">
        <v>10</v>
      </c>
      <c r="H75" s="358" t="s">
        <v>68</v>
      </c>
    </row>
    <row r="76" spans="1:8" ht="43.5" x14ac:dyDescent="0.3">
      <c r="A76" s="358">
        <v>6.5</v>
      </c>
      <c r="B76" s="427" t="s">
        <v>107</v>
      </c>
      <c r="C76" s="430" t="s">
        <v>408</v>
      </c>
      <c r="D76" s="429" t="s">
        <v>108</v>
      </c>
      <c r="E76" s="429" t="s">
        <v>287</v>
      </c>
      <c r="F76" s="358" t="s">
        <v>45</v>
      </c>
      <c r="G76" s="357" t="s">
        <v>10</v>
      </c>
      <c r="H76" s="358" t="s">
        <v>48</v>
      </c>
    </row>
    <row r="77" spans="1:8" ht="29" x14ac:dyDescent="0.3">
      <c r="A77" s="358">
        <v>6.5</v>
      </c>
      <c r="B77" s="427" t="s">
        <v>109</v>
      </c>
      <c r="C77" s="430" t="s">
        <v>409</v>
      </c>
      <c r="D77" s="429" t="s">
        <v>110</v>
      </c>
      <c r="E77" s="429" t="s">
        <v>287</v>
      </c>
      <c r="F77" s="358" t="s">
        <v>43</v>
      </c>
      <c r="G77" s="357" t="s">
        <v>10</v>
      </c>
      <c r="H77" s="358" t="s">
        <v>48</v>
      </c>
    </row>
    <row r="78" spans="1:8" ht="29" x14ac:dyDescent="0.3">
      <c r="A78" s="358">
        <v>6.5</v>
      </c>
      <c r="B78" s="427" t="s">
        <v>109</v>
      </c>
      <c r="C78" s="430" t="s">
        <v>410</v>
      </c>
      <c r="D78" s="429" t="s">
        <v>111</v>
      </c>
      <c r="E78" s="429" t="s">
        <v>287</v>
      </c>
      <c r="F78" s="358" t="s">
        <v>43</v>
      </c>
      <c r="G78" s="357" t="s">
        <v>10</v>
      </c>
      <c r="H78" s="358" t="s">
        <v>48</v>
      </c>
    </row>
    <row r="79" spans="1:8" ht="43.5" x14ac:dyDescent="0.3">
      <c r="A79" s="358">
        <v>6.5</v>
      </c>
      <c r="B79" s="427" t="s">
        <v>107</v>
      </c>
      <c r="C79" s="430" t="s">
        <v>411</v>
      </c>
      <c r="D79" s="429" t="s">
        <v>112</v>
      </c>
      <c r="E79" s="429" t="s">
        <v>287</v>
      </c>
      <c r="F79" s="358" t="s">
        <v>45</v>
      </c>
      <c r="G79" s="357" t="s">
        <v>10</v>
      </c>
      <c r="H79" s="358" t="s">
        <v>48</v>
      </c>
    </row>
    <row r="80" spans="1:8" ht="43.5" x14ac:dyDescent="0.3">
      <c r="A80" s="358">
        <v>6.5</v>
      </c>
      <c r="B80" s="427" t="s">
        <v>107</v>
      </c>
      <c r="C80" s="430" t="s">
        <v>412</v>
      </c>
      <c r="D80" s="429" t="s">
        <v>113</v>
      </c>
      <c r="E80" s="429" t="s">
        <v>287</v>
      </c>
      <c r="F80" s="358" t="s">
        <v>64</v>
      </c>
      <c r="G80" s="357" t="s">
        <v>10</v>
      </c>
      <c r="H80" s="358" t="s">
        <v>48</v>
      </c>
    </row>
    <row r="81" spans="1:8" ht="43.5" x14ac:dyDescent="0.3">
      <c r="A81" s="358">
        <v>6.5</v>
      </c>
      <c r="B81" s="427" t="s">
        <v>107</v>
      </c>
      <c r="C81" s="430" t="s">
        <v>413</v>
      </c>
      <c r="D81" s="429" t="s">
        <v>114</v>
      </c>
      <c r="E81" s="429" t="s">
        <v>287</v>
      </c>
      <c r="F81" s="358" t="s">
        <v>9</v>
      </c>
      <c r="G81" s="357" t="s">
        <v>10</v>
      </c>
      <c r="H81" s="358" t="s">
        <v>48</v>
      </c>
    </row>
    <row r="82" spans="1:8" ht="43.5" x14ac:dyDescent="0.3">
      <c r="A82" s="358">
        <v>6.5</v>
      </c>
      <c r="B82" s="427" t="s">
        <v>107</v>
      </c>
      <c r="C82" s="430" t="s">
        <v>414</v>
      </c>
      <c r="D82" s="429" t="s">
        <v>115</v>
      </c>
      <c r="E82" s="429" t="s">
        <v>287</v>
      </c>
      <c r="F82" s="358" t="s">
        <v>9</v>
      </c>
      <c r="G82" s="357" t="s">
        <v>10</v>
      </c>
      <c r="H82" s="358" t="s">
        <v>48</v>
      </c>
    </row>
    <row r="83" spans="1:8" ht="29" x14ac:dyDescent="0.3">
      <c r="A83" s="358">
        <v>6.6</v>
      </c>
      <c r="B83" s="427" t="s">
        <v>116</v>
      </c>
      <c r="C83" s="430" t="s">
        <v>415</v>
      </c>
      <c r="D83" s="429" t="s">
        <v>116</v>
      </c>
      <c r="E83" s="429" t="s">
        <v>287</v>
      </c>
      <c r="F83" s="358" t="s">
        <v>9</v>
      </c>
      <c r="G83" s="357" t="s">
        <v>10</v>
      </c>
      <c r="H83" s="358" t="s">
        <v>68</v>
      </c>
    </row>
    <row r="84" spans="1:8" ht="29" x14ac:dyDescent="0.3">
      <c r="A84" s="358">
        <v>6.7</v>
      </c>
      <c r="B84" s="427" t="s">
        <v>117</v>
      </c>
      <c r="C84" s="430" t="s">
        <v>416</v>
      </c>
      <c r="D84" s="429" t="s">
        <v>117</v>
      </c>
      <c r="E84" s="429" t="s">
        <v>287</v>
      </c>
      <c r="F84" s="358" t="s">
        <v>9</v>
      </c>
      <c r="G84" s="357" t="s">
        <v>10</v>
      </c>
      <c r="H84" s="358" t="s">
        <v>68</v>
      </c>
    </row>
    <row r="85" spans="1:8" ht="29" x14ac:dyDescent="0.3">
      <c r="A85" s="358">
        <v>6.8</v>
      </c>
      <c r="B85" s="427" t="s">
        <v>118</v>
      </c>
      <c r="C85" s="430" t="s">
        <v>417</v>
      </c>
      <c r="D85" s="358" t="s">
        <v>118</v>
      </c>
      <c r="E85" s="429" t="s">
        <v>287</v>
      </c>
      <c r="F85" s="358" t="s">
        <v>9</v>
      </c>
      <c r="G85" s="357" t="s">
        <v>10</v>
      </c>
      <c r="H85" s="358" t="s">
        <v>68</v>
      </c>
    </row>
    <row r="86" spans="1:8" ht="29" x14ac:dyDescent="0.3">
      <c r="A86" s="358">
        <v>7.1</v>
      </c>
      <c r="B86" s="427" t="s">
        <v>119</v>
      </c>
      <c r="C86" s="430" t="s">
        <v>418</v>
      </c>
      <c r="D86" s="429" t="s">
        <v>120</v>
      </c>
      <c r="E86" s="429" t="s">
        <v>287</v>
      </c>
      <c r="F86" s="358" t="s">
        <v>43</v>
      </c>
      <c r="G86" s="357" t="s">
        <v>10</v>
      </c>
      <c r="H86" s="358" t="s">
        <v>11</v>
      </c>
    </row>
    <row r="87" spans="1:8" ht="43.5" x14ac:dyDescent="0.3">
      <c r="A87" s="358">
        <v>7.1</v>
      </c>
      <c r="B87" s="427" t="s">
        <v>119</v>
      </c>
      <c r="C87" s="430" t="s">
        <v>529</v>
      </c>
      <c r="D87" s="358" t="s">
        <v>121</v>
      </c>
      <c r="E87" s="358" t="s">
        <v>122</v>
      </c>
      <c r="F87" s="358" t="s">
        <v>9</v>
      </c>
      <c r="G87" s="357" t="s">
        <v>640</v>
      </c>
      <c r="H87" s="358" t="s">
        <v>11</v>
      </c>
    </row>
    <row r="88" spans="1:8" ht="29" x14ac:dyDescent="0.3">
      <c r="A88" s="358">
        <v>7.1</v>
      </c>
      <c r="B88" s="427" t="s">
        <v>119</v>
      </c>
      <c r="C88" s="430" t="s">
        <v>530</v>
      </c>
      <c r="D88" s="358" t="s">
        <v>123</v>
      </c>
      <c r="E88" s="358" t="s">
        <v>122</v>
      </c>
      <c r="F88" s="358" t="s">
        <v>9</v>
      </c>
      <c r="G88" s="357" t="s">
        <v>640</v>
      </c>
      <c r="H88" s="358" t="s">
        <v>11</v>
      </c>
    </row>
    <row r="89" spans="1:8" ht="43.5" x14ac:dyDescent="0.3">
      <c r="A89" s="358">
        <v>7.1</v>
      </c>
      <c r="B89" s="427" t="s">
        <v>119</v>
      </c>
      <c r="C89" s="430" t="s">
        <v>531</v>
      </c>
      <c r="D89" s="358" t="s">
        <v>124</v>
      </c>
      <c r="E89" s="358" t="s">
        <v>122</v>
      </c>
      <c r="F89" s="358" t="s">
        <v>9</v>
      </c>
      <c r="G89" s="357" t="s">
        <v>640</v>
      </c>
      <c r="H89" s="358" t="s">
        <v>11</v>
      </c>
    </row>
    <row r="90" spans="1:8" ht="43.5" x14ac:dyDescent="0.3">
      <c r="A90" s="358">
        <v>7.1</v>
      </c>
      <c r="B90" s="427" t="s">
        <v>119</v>
      </c>
      <c r="C90" s="430" t="s">
        <v>532</v>
      </c>
      <c r="D90" s="358" t="s">
        <v>125</v>
      </c>
      <c r="E90" s="358" t="s">
        <v>122</v>
      </c>
      <c r="F90" s="358" t="s">
        <v>9</v>
      </c>
      <c r="G90" s="357" t="s">
        <v>640</v>
      </c>
      <c r="H90" s="358" t="s">
        <v>11</v>
      </c>
    </row>
    <row r="91" spans="1:8" ht="72.5" x14ac:dyDescent="0.3">
      <c r="A91" s="358">
        <v>7.1</v>
      </c>
      <c r="B91" s="427" t="s">
        <v>119</v>
      </c>
      <c r="C91" s="430" t="s">
        <v>533</v>
      </c>
      <c r="D91" s="358" t="s">
        <v>126</v>
      </c>
      <c r="E91" s="358" t="s">
        <v>122</v>
      </c>
      <c r="F91" s="358" t="s">
        <v>9</v>
      </c>
      <c r="G91" s="357" t="s">
        <v>640</v>
      </c>
      <c r="H91" s="358" t="s">
        <v>11</v>
      </c>
    </row>
    <row r="92" spans="1:8" ht="43.5" x14ac:dyDescent="0.3">
      <c r="A92" s="358">
        <v>7.1</v>
      </c>
      <c r="B92" s="427" t="s">
        <v>119</v>
      </c>
      <c r="C92" s="430" t="s">
        <v>534</v>
      </c>
      <c r="D92" s="358" t="s">
        <v>127</v>
      </c>
      <c r="E92" s="358" t="s">
        <v>122</v>
      </c>
      <c r="F92" s="358" t="s">
        <v>9</v>
      </c>
      <c r="G92" s="357" t="s">
        <v>640</v>
      </c>
      <c r="H92" s="358" t="s">
        <v>11</v>
      </c>
    </row>
    <row r="93" spans="1:8" ht="72.5" x14ac:dyDescent="0.3">
      <c r="A93" s="358">
        <v>7.1</v>
      </c>
      <c r="B93" s="427" t="s">
        <v>119</v>
      </c>
      <c r="C93" s="430" t="s">
        <v>535</v>
      </c>
      <c r="D93" s="358" t="s">
        <v>128</v>
      </c>
      <c r="E93" s="358" t="s">
        <v>122</v>
      </c>
      <c r="F93" s="358" t="s">
        <v>9</v>
      </c>
      <c r="G93" s="357" t="s">
        <v>640</v>
      </c>
      <c r="H93" s="358" t="s">
        <v>11</v>
      </c>
    </row>
    <row r="94" spans="1:8" ht="29" x14ac:dyDescent="0.3">
      <c r="A94" s="358">
        <v>7.1</v>
      </c>
      <c r="B94" s="427" t="s">
        <v>119</v>
      </c>
      <c r="C94" s="430" t="s">
        <v>536</v>
      </c>
      <c r="D94" s="358" t="s">
        <v>129</v>
      </c>
      <c r="E94" s="358" t="s">
        <v>122</v>
      </c>
      <c r="F94" s="358" t="s">
        <v>9</v>
      </c>
      <c r="G94" s="357" t="s">
        <v>640</v>
      </c>
      <c r="H94" s="358" t="s">
        <v>11</v>
      </c>
    </row>
    <row r="95" spans="1:8" ht="29" x14ac:dyDescent="0.3">
      <c r="A95" s="358">
        <v>7.1</v>
      </c>
      <c r="B95" s="427" t="s">
        <v>119</v>
      </c>
      <c r="C95" s="430" t="s">
        <v>419</v>
      </c>
      <c r="D95" s="429" t="s">
        <v>130</v>
      </c>
      <c r="E95" s="429" t="s">
        <v>287</v>
      </c>
      <c r="F95" s="358" t="s">
        <v>43</v>
      </c>
      <c r="G95" s="357" t="s">
        <v>10</v>
      </c>
      <c r="H95" s="358" t="s">
        <v>68</v>
      </c>
    </row>
    <row r="96" spans="1:8" ht="58" x14ac:dyDescent="0.3">
      <c r="A96" s="358">
        <v>7.1</v>
      </c>
      <c r="B96" s="427" t="s">
        <v>119</v>
      </c>
      <c r="C96" s="430" t="s">
        <v>420</v>
      </c>
      <c r="D96" s="429" t="s">
        <v>131</v>
      </c>
      <c r="E96" s="429" t="s">
        <v>287</v>
      </c>
      <c r="F96" s="358" t="s">
        <v>43</v>
      </c>
      <c r="G96" s="357" t="s">
        <v>10</v>
      </c>
      <c r="H96" s="358" t="s">
        <v>11</v>
      </c>
    </row>
    <row r="97" spans="1:8" ht="43.5" x14ac:dyDescent="0.3">
      <c r="A97" s="358">
        <v>7.2</v>
      </c>
      <c r="B97" s="427" t="s">
        <v>132</v>
      </c>
      <c r="C97" s="430" t="s">
        <v>421</v>
      </c>
      <c r="D97" s="429" t="s">
        <v>133</v>
      </c>
      <c r="E97" s="429" t="s">
        <v>287</v>
      </c>
      <c r="F97" s="358" t="s">
        <v>9</v>
      </c>
      <c r="G97" s="357" t="s">
        <v>10</v>
      </c>
      <c r="H97" s="358" t="s">
        <v>11</v>
      </c>
    </row>
    <row r="98" spans="1:8" ht="87" x14ac:dyDescent="0.3">
      <c r="A98" s="358">
        <v>7.3</v>
      </c>
      <c r="B98" s="427" t="s">
        <v>119</v>
      </c>
      <c r="C98" s="430" t="s">
        <v>537</v>
      </c>
      <c r="D98" s="358" t="s">
        <v>134</v>
      </c>
      <c r="E98" s="358" t="s">
        <v>135</v>
      </c>
      <c r="F98" s="358" t="s">
        <v>9</v>
      </c>
      <c r="G98" s="357" t="s">
        <v>641</v>
      </c>
      <c r="H98" s="358" t="s">
        <v>68</v>
      </c>
    </row>
    <row r="99" spans="1:8" ht="72.5" x14ac:dyDescent="0.3">
      <c r="A99" s="358">
        <v>7.3</v>
      </c>
      <c r="B99" s="427" t="s">
        <v>119</v>
      </c>
      <c r="C99" s="430" t="s">
        <v>422</v>
      </c>
      <c r="D99" s="358" t="s">
        <v>136</v>
      </c>
      <c r="E99" s="429" t="s">
        <v>287</v>
      </c>
      <c r="F99" s="358" t="s">
        <v>45</v>
      </c>
      <c r="G99" s="357" t="s">
        <v>10</v>
      </c>
      <c r="H99" s="358" t="s">
        <v>68</v>
      </c>
    </row>
    <row r="100" spans="1:8" ht="58" x14ac:dyDescent="0.3">
      <c r="A100" s="358">
        <v>7.3</v>
      </c>
      <c r="B100" s="427" t="s">
        <v>119</v>
      </c>
      <c r="C100" s="430" t="s">
        <v>540</v>
      </c>
      <c r="D100" s="358" t="s">
        <v>137</v>
      </c>
      <c r="E100" s="358" t="s">
        <v>56</v>
      </c>
      <c r="F100" s="358" t="s">
        <v>9</v>
      </c>
      <c r="G100" s="357" t="s">
        <v>642</v>
      </c>
      <c r="H100" s="358" t="s">
        <v>68</v>
      </c>
    </row>
    <row r="101" spans="1:8" ht="72.5" x14ac:dyDescent="0.3">
      <c r="A101" s="358">
        <v>7.3</v>
      </c>
      <c r="B101" s="427" t="s">
        <v>119</v>
      </c>
      <c r="C101" s="430" t="s">
        <v>538</v>
      </c>
      <c r="D101" s="358" t="s">
        <v>949</v>
      </c>
      <c r="E101" s="358" t="s">
        <v>135</v>
      </c>
      <c r="F101" s="358" t="s">
        <v>9</v>
      </c>
      <c r="G101" s="357" t="s">
        <v>641</v>
      </c>
      <c r="H101" s="358" t="s">
        <v>68</v>
      </c>
    </row>
    <row r="102" spans="1:8" ht="87" x14ac:dyDescent="0.3">
      <c r="A102" s="358">
        <v>7.3</v>
      </c>
      <c r="B102" s="427" t="s">
        <v>119</v>
      </c>
      <c r="C102" s="430" t="s">
        <v>539</v>
      </c>
      <c r="D102" s="358" t="s">
        <v>138</v>
      </c>
      <c r="E102" s="358" t="s">
        <v>135</v>
      </c>
      <c r="F102" s="358" t="s">
        <v>9</v>
      </c>
      <c r="G102" s="357" t="s">
        <v>641</v>
      </c>
      <c r="H102" s="358" t="s">
        <v>68</v>
      </c>
    </row>
    <row r="103" spans="1:8" ht="58" x14ac:dyDescent="0.3">
      <c r="A103" s="358">
        <v>7.3</v>
      </c>
      <c r="B103" s="427" t="s">
        <v>119</v>
      </c>
      <c r="C103" s="430" t="s">
        <v>542</v>
      </c>
      <c r="D103" s="358" t="s">
        <v>139</v>
      </c>
      <c r="E103" s="358" t="s">
        <v>140</v>
      </c>
      <c r="F103" s="358" t="s">
        <v>45</v>
      </c>
      <c r="G103" s="357" t="s">
        <v>643</v>
      </c>
      <c r="H103" s="358" t="s">
        <v>68</v>
      </c>
    </row>
    <row r="104" spans="1:8" ht="72.5" x14ac:dyDescent="0.3">
      <c r="A104" s="358">
        <v>7.3</v>
      </c>
      <c r="B104" s="427" t="s">
        <v>119</v>
      </c>
      <c r="C104" s="430" t="s">
        <v>541</v>
      </c>
      <c r="D104" s="358" t="s">
        <v>141</v>
      </c>
      <c r="E104" s="358" t="s">
        <v>56</v>
      </c>
      <c r="F104" s="358" t="s">
        <v>9</v>
      </c>
      <c r="G104" s="357" t="s">
        <v>642</v>
      </c>
      <c r="H104" s="358" t="s">
        <v>68</v>
      </c>
    </row>
    <row r="105" spans="1:8" ht="29" x14ac:dyDescent="0.3">
      <c r="A105" s="358">
        <v>12.1</v>
      </c>
      <c r="B105" s="427" t="s">
        <v>142</v>
      </c>
      <c r="C105" s="430" t="s">
        <v>423</v>
      </c>
      <c r="D105" s="429" t="s">
        <v>143</v>
      </c>
      <c r="E105" s="429" t="s">
        <v>287</v>
      </c>
      <c r="F105" s="358" t="s">
        <v>64</v>
      </c>
      <c r="G105" s="357" t="s">
        <v>10</v>
      </c>
      <c r="H105" s="358" t="s">
        <v>68</v>
      </c>
    </row>
    <row r="106" spans="1:8" ht="29" x14ac:dyDescent="0.3">
      <c r="A106" s="358">
        <v>12.1</v>
      </c>
      <c r="B106" s="427" t="s">
        <v>142</v>
      </c>
      <c r="C106" s="430" t="s">
        <v>424</v>
      </c>
      <c r="D106" s="429" t="s">
        <v>144</v>
      </c>
      <c r="E106" s="429" t="s">
        <v>287</v>
      </c>
      <c r="F106" s="358" t="s">
        <v>64</v>
      </c>
      <c r="G106" s="357" t="s">
        <v>10</v>
      </c>
      <c r="H106" s="358" t="s">
        <v>68</v>
      </c>
    </row>
    <row r="107" spans="1:8" ht="29" x14ac:dyDescent="0.3">
      <c r="A107" s="358">
        <v>12.1</v>
      </c>
      <c r="B107" s="427" t="s">
        <v>142</v>
      </c>
      <c r="C107" s="430" t="s">
        <v>425</v>
      </c>
      <c r="D107" s="429" t="s">
        <v>145</v>
      </c>
      <c r="E107" s="429" t="s">
        <v>287</v>
      </c>
      <c r="F107" s="358" t="s">
        <v>64</v>
      </c>
      <c r="G107" s="357" t="s">
        <v>10</v>
      </c>
      <c r="H107" s="358" t="s">
        <v>68</v>
      </c>
    </row>
    <row r="108" spans="1:8" ht="29" x14ac:dyDescent="0.3">
      <c r="A108" s="358">
        <v>12.2</v>
      </c>
      <c r="B108" s="427" t="s">
        <v>146</v>
      </c>
      <c r="C108" s="430" t="s">
        <v>426</v>
      </c>
      <c r="D108" s="429" t="s">
        <v>147</v>
      </c>
      <c r="E108" s="429" t="s">
        <v>287</v>
      </c>
      <c r="F108" s="358" t="s">
        <v>64</v>
      </c>
      <c r="G108" s="357" t="s">
        <v>10</v>
      </c>
      <c r="H108" s="358" t="s">
        <v>68</v>
      </c>
    </row>
    <row r="109" spans="1:8" ht="29" x14ac:dyDescent="0.3">
      <c r="A109" s="358">
        <v>12.2</v>
      </c>
      <c r="B109" s="427" t="s">
        <v>146</v>
      </c>
      <c r="C109" s="430" t="s">
        <v>427</v>
      </c>
      <c r="D109" s="429" t="s">
        <v>148</v>
      </c>
      <c r="E109" s="429" t="s">
        <v>287</v>
      </c>
      <c r="F109" s="358" t="s">
        <v>64</v>
      </c>
      <c r="G109" s="357" t="s">
        <v>10</v>
      </c>
      <c r="H109" s="358" t="s">
        <v>68</v>
      </c>
    </row>
    <row r="110" spans="1:8" ht="29" x14ac:dyDescent="0.3">
      <c r="A110" s="358">
        <v>12.2</v>
      </c>
      <c r="B110" s="427" t="s">
        <v>146</v>
      </c>
      <c r="C110" s="430" t="s">
        <v>428</v>
      </c>
      <c r="D110" s="429" t="s">
        <v>149</v>
      </c>
      <c r="E110" s="429" t="s">
        <v>287</v>
      </c>
      <c r="F110" s="358" t="s">
        <v>64</v>
      </c>
      <c r="G110" s="357" t="s">
        <v>10</v>
      </c>
      <c r="H110" s="358" t="s">
        <v>68</v>
      </c>
    </row>
    <row r="111" spans="1:8" ht="29" x14ac:dyDescent="0.3">
      <c r="A111" s="358">
        <v>13.1</v>
      </c>
      <c r="B111" s="427" t="s">
        <v>150</v>
      </c>
      <c r="C111" s="430" t="s">
        <v>429</v>
      </c>
      <c r="D111" s="358" t="s">
        <v>151</v>
      </c>
      <c r="E111" s="429" t="s">
        <v>287</v>
      </c>
      <c r="F111" s="358" t="s">
        <v>43</v>
      </c>
      <c r="G111" s="357" t="s">
        <v>10</v>
      </c>
      <c r="H111" s="358" t="s">
        <v>152</v>
      </c>
    </row>
    <row r="112" spans="1:8" ht="29" x14ac:dyDescent="0.3">
      <c r="A112" s="358">
        <v>13.1</v>
      </c>
      <c r="B112" s="427" t="s">
        <v>150</v>
      </c>
      <c r="C112" s="430" t="s">
        <v>430</v>
      </c>
      <c r="D112" s="358" t="s">
        <v>153</v>
      </c>
      <c r="E112" s="429" t="s">
        <v>287</v>
      </c>
      <c r="F112" s="358" t="s">
        <v>43</v>
      </c>
      <c r="G112" s="357" t="s">
        <v>10</v>
      </c>
      <c r="H112" s="358" t="s">
        <v>152</v>
      </c>
    </row>
    <row r="113" spans="1:8" ht="29" x14ac:dyDescent="0.3">
      <c r="A113" s="358">
        <v>13.1</v>
      </c>
      <c r="B113" s="427" t="s">
        <v>150</v>
      </c>
      <c r="C113" s="430" t="s">
        <v>431</v>
      </c>
      <c r="D113" s="358" t="s">
        <v>154</v>
      </c>
      <c r="E113" s="429" t="s">
        <v>287</v>
      </c>
      <c r="F113" s="358" t="s">
        <v>43</v>
      </c>
      <c r="G113" s="357" t="s">
        <v>10</v>
      </c>
      <c r="H113" s="358" t="s">
        <v>152</v>
      </c>
    </row>
    <row r="114" spans="1:8" ht="29" x14ac:dyDescent="0.3">
      <c r="A114" s="358">
        <v>13.1</v>
      </c>
      <c r="B114" s="427" t="s">
        <v>150</v>
      </c>
      <c r="C114" s="430" t="s">
        <v>432</v>
      </c>
      <c r="D114" s="358" t="s">
        <v>155</v>
      </c>
      <c r="E114" s="429" t="s">
        <v>156</v>
      </c>
      <c r="F114" s="358" t="s">
        <v>43</v>
      </c>
      <c r="G114" s="357" t="s">
        <v>10</v>
      </c>
      <c r="H114" s="358" t="s">
        <v>60</v>
      </c>
    </row>
    <row r="115" spans="1:8" ht="29" x14ac:dyDescent="0.3">
      <c r="A115" s="358">
        <v>13.1</v>
      </c>
      <c r="B115" s="427" t="s">
        <v>150</v>
      </c>
      <c r="C115" s="430" t="s">
        <v>433</v>
      </c>
      <c r="D115" s="358" t="s">
        <v>157</v>
      </c>
      <c r="E115" s="429" t="s">
        <v>156</v>
      </c>
      <c r="F115" s="358" t="s">
        <v>43</v>
      </c>
      <c r="G115" s="357" t="s">
        <v>10</v>
      </c>
      <c r="H115" s="358" t="s">
        <v>60</v>
      </c>
    </row>
    <row r="116" spans="1:8" ht="29" x14ac:dyDescent="0.3">
      <c r="A116" s="358">
        <v>14.1</v>
      </c>
      <c r="B116" s="427" t="s">
        <v>158</v>
      </c>
      <c r="C116" s="430" t="s">
        <v>434</v>
      </c>
      <c r="D116" s="429" t="s">
        <v>159</v>
      </c>
      <c r="E116" s="429" t="s">
        <v>287</v>
      </c>
      <c r="F116" s="358" t="s">
        <v>64</v>
      </c>
      <c r="G116" s="357" t="s">
        <v>10</v>
      </c>
      <c r="H116" s="358" t="s">
        <v>11</v>
      </c>
    </row>
    <row r="117" spans="1:8" ht="29" x14ac:dyDescent="0.3">
      <c r="A117" s="358">
        <v>14.1</v>
      </c>
      <c r="B117" s="427" t="s">
        <v>158</v>
      </c>
      <c r="C117" s="430" t="s">
        <v>435</v>
      </c>
      <c r="D117" s="429" t="s">
        <v>160</v>
      </c>
      <c r="E117" s="429" t="s">
        <v>287</v>
      </c>
      <c r="F117" s="358" t="s">
        <v>64</v>
      </c>
      <c r="G117" s="357" t="s">
        <v>10</v>
      </c>
      <c r="H117" s="358" t="s">
        <v>11</v>
      </c>
    </row>
    <row r="118" spans="1:8" ht="29" x14ac:dyDescent="0.3">
      <c r="A118" s="358">
        <v>14.1</v>
      </c>
      <c r="B118" s="427" t="s">
        <v>158</v>
      </c>
      <c r="C118" s="430" t="s">
        <v>436</v>
      </c>
      <c r="D118" s="429" t="s">
        <v>161</v>
      </c>
      <c r="E118" s="429" t="s">
        <v>287</v>
      </c>
      <c r="F118" s="358" t="s">
        <v>64</v>
      </c>
      <c r="G118" s="357" t="s">
        <v>10</v>
      </c>
      <c r="H118" s="358" t="s">
        <v>11</v>
      </c>
    </row>
    <row r="119" spans="1:8" ht="29" x14ac:dyDescent="0.3">
      <c r="A119" s="358">
        <v>14.1</v>
      </c>
      <c r="B119" s="427" t="s">
        <v>158</v>
      </c>
      <c r="C119" s="430" t="s">
        <v>437</v>
      </c>
      <c r="D119" s="429" t="s">
        <v>162</v>
      </c>
      <c r="E119" s="429" t="s">
        <v>287</v>
      </c>
      <c r="F119" s="358" t="s">
        <v>64</v>
      </c>
      <c r="G119" s="357" t="s">
        <v>10</v>
      </c>
      <c r="H119" s="358" t="s">
        <v>11</v>
      </c>
    </row>
    <row r="120" spans="1:8" ht="29" x14ac:dyDescent="0.3">
      <c r="A120" s="358">
        <v>15.1</v>
      </c>
      <c r="B120" s="427" t="s">
        <v>163</v>
      </c>
      <c r="C120" s="430" t="s">
        <v>438</v>
      </c>
      <c r="D120" s="429" t="s">
        <v>164</v>
      </c>
      <c r="E120" s="429" t="s">
        <v>287</v>
      </c>
      <c r="F120" s="358" t="s">
        <v>9</v>
      </c>
      <c r="G120" s="357" t="s">
        <v>10</v>
      </c>
      <c r="H120" s="358" t="s">
        <v>165</v>
      </c>
    </row>
    <row r="121" spans="1:8" ht="29" x14ac:dyDescent="0.3">
      <c r="A121" s="358">
        <v>15.1</v>
      </c>
      <c r="B121" s="427" t="s">
        <v>163</v>
      </c>
      <c r="C121" s="430" t="s">
        <v>439</v>
      </c>
      <c r="D121" s="429" t="s">
        <v>166</v>
      </c>
      <c r="E121" s="429" t="s">
        <v>287</v>
      </c>
      <c r="F121" s="358" t="s">
        <v>9</v>
      </c>
      <c r="G121" s="357" t="s">
        <v>10</v>
      </c>
      <c r="H121" s="358" t="s">
        <v>165</v>
      </c>
    </row>
    <row r="122" spans="1:8" ht="29" x14ac:dyDescent="0.3">
      <c r="A122" s="358">
        <v>15.2</v>
      </c>
      <c r="B122" s="427" t="s">
        <v>167</v>
      </c>
      <c r="C122" s="430" t="s">
        <v>440</v>
      </c>
      <c r="D122" s="429" t="s">
        <v>168</v>
      </c>
      <c r="E122" s="429" t="s">
        <v>287</v>
      </c>
      <c r="F122" s="358" t="s">
        <v>9</v>
      </c>
      <c r="G122" s="357" t="s">
        <v>10</v>
      </c>
      <c r="H122" s="358" t="s">
        <v>165</v>
      </c>
    </row>
    <row r="123" spans="1:8" ht="29" x14ac:dyDescent="0.3">
      <c r="A123" s="358">
        <v>15.2</v>
      </c>
      <c r="B123" s="427" t="s">
        <v>167</v>
      </c>
      <c r="C123" s="430" t="s">
        <v>441</v>
      </c>
      <c r="D123" s="429" t="s">
        <v>169</v>
      </c>
      <c r="E123" s="429" t="s">
        <v>287</v>
      </c>
      <c r="F123" s="358" t="s">
        <v>9</v>
      </c>
      <c r="G123" s="357" t="s">
        <v>10</v>
      </c>
      <c r="H123" s="358" t="s">
        <v>165</v>
      </c>
    </row>
    <row r="124" spans="1:8" ht="29" x14ac:dyDescent="0.3">
      <c r="A124" s="358">
        <v>15.2</v>
      </c>
      <c r="B124" s="427" t="s">
        <v>167</v>
      </c>
      <c r="C124" s="430" t="s">
        <v>442</v>
      </c>
      <c r="D124" s="429" t="s">
        <v>170</v>
      </c>
      <c r="E124" s="429" t="s">
        <v>287</v>
      </c>
      <c r="F124" s="358" t="s">
        <v>9</v>
      </c>
      <c r="G124" s="357" t="s">
        <v>10</v>
      </c>
      <c r="H124" s="358" t="s">
        <v>165</v>
      </c>
    </row>
    <row r="125" spans="1:8" ht="29" x14ac:dyDescent="0.3">
      <c r="A125" s="358">
        <v>15.2</v>
      </c>
      <c r="B125" s="427" t="s">
        <v>167</v>
      </c>
      <c r="C125" s="430" t="s">
        <v>443</v>
      </c>
      <c r="D125" s="429" t="s">
        <v>171</v>
      </c>
      <c r="E125" s="429" t="s">
        <v>287</v>
      </c>
      <c r="F125" s="358" t="s">
        <v>9</v>
      </c>
      <c r="G125" s="357" t="s">
        <v>10</v>
      </c>
      <c r="H125" s="358" t="s">
        <v>165</v>
      </c>
    </row>
    <row r="126" spans="1:8" ht="29" x14ac:dyDescent="0.3">
      <c r="A126" s="358">
        <v>15.2</v>
      </c>
      <c r="B126" s="427" t="s">
        <v>167</v>
      </c>
      <c r="C126" s="430" t="s">
        <v>444</v>
      </c>
      <c r="D126" s="429" t="s">
        <v>172</v>
      </c>
      <c r="E126" s="429" t="s">
        <v>287</v>
      </c>
      <c r="F126" s="358" t="s">
        <v>9</v>
      </c>
      <c r="G126" s="357" t="s">
        <v>10</v>
      </c>
      <c r="H126" s="358" t="s">
        <v>165</v>
      </c>
    </row>
    <row r="127" spans="1:8" ht="29" x14ac:dyDescent="0.3">
      <c r="A127" s="358">
        <v>15.2</v>
      </c>
      <c r="B127" s="427" t="s">
        <v>167</v>
      </c>
      <c r="C127" s="430" t="s">
        <v>445</v>
      </c>
      <c r="D127" s="429" t="s">
        <v>173</v>
      </c>
      <c r="E127" s="429" t="s">
        <v>287</v>
      </c>
      <c r="F127" s="358" t="s">
        <v>43</v>
      </c>
      <c r="G127" s="357" t="s">
        <v>10</v>
      </c>
      <c r="H127" s="358" t="s">
        <v>165</v>
      </c>
    </row>
    <row r="128" spans="1:8" x14ac:dyDescent="0.3">
      <c r="A128" s="358">
        <v>15.2</v>
      </c>
      <c r="B128" s="427" t="s">
        <v>167</v>
      </c>
      <c r="C128" s="430" t="s">
        <v>446</v>
      </c>
      <c r="D128" s="429" t="s">
        <v>174</v>
      </c>
      <c r="E128" s="429" t="s">
        <v>287</v>
      </c>
      <c r="F128" s="358" t="s">
        <v>43</v>
      </c>
      <c r="G128" s="357" t="s">
        <v>10</v>
      </c>
      <c r="H128" s="358" t="s">
        <v>165</v>
      </c>
    </row>
    <row r="129" spans="1:8" ht="29" x14ac:dyDescent="0.3">
      <c r="A129" s="358">
        <v>15.3</v>
      </c>
      <c r="B129" s="427" t="s">
        <v>175</v>
      </c>
      <c r="C129" s="430" t="s">
        <v>447</v>
      </c>
      <c r="D129" s="429" t="s">
        <v>176</v>
      </c>
      <c r="E129" s="429" t="s">
        <v>287</v>
      </c>
      <c r="F129" s="358" t="s">
        <v>64</v>
      </c>
      <c r="G129" s="357" t="s">
        <v>10</v>
      </c>
      <c r="H129" s="358" t="s">
        <v>165</v>
      </c>
    </row>
    <row r="130" spans="1:8" ht="29" x14ac:dyDescent="0.3">
      <c r="A130" s="358">
        <v>15.3</v>
      </c>
      <c r="B130" s="427" t="s">
        <v>175</v>
      </c>
      <c r="C130" s="430" t="s">
        <v>448</v>
      </c>
      <c r="D130" s="429" t="s">
        <v>177</v>
      </c>
      <c r="E130" s="429" t="s">
        <v>287</v>
      </c>
      <c r="F130" s="358" t="s">
        <v>64</v>
      </c>
      <c r="G130" s="357" t="s">
        <v>10</v>
      </c>
      <c r="H130" s="358" t="s">
        <v>165</v>
      </c>
    </row>
    <row r="131" spans="1:8" ht="58" x14ac:dyDescent="0.3">
      <c r="A131" s="358">
        <v>16.100000000000001</v>
      </c>
      <c r="B131" s="427" t="s">
        <v>178</v>
      </c>
      <c r="C131" s="430" t="s">
        <v>449</v>
      </c>
      <c r="D131" s="429" t="s">
        <v>179</v>
      </c>
      <c r="E131" s="429" t="s">
        <v>287</v>
      </c>
      <c r="F131" s="358" t="s">
        <v>9</v>
      </c>
      <c r="G131" s="357" t="s">
        <v>10</v>
      </c>
      <c r="H131" s="358" t="s">
        <v>11</v>
      </c>
    </row>
    <row r="132" spans="1:8" ht="58" x14ac:dyDescent="0.3">
      <c r="A132" s="358">
        <v>16.100000000000001</v>
      </c>
      <c r="B132" s="427" t="s">
        <v>178</v>
      </c>
      <c r="C132" s="430" t="s">
        <v>450</v>
      </c>
      <c r="D132" s="429" t="s">
        <v>180</v>
      </c>
      <c r="E132" s="429" t="s">
        <v>287</v>
      </c>
      <c r="F132" s="358" t="s">
        <v>9</v>
      </c>
      <c r="G132" s="357" t="s">
        <v>10</v>
      </c>
      <c r="H132" s="358" t="s">
        <v>11</v>
      </c>
    </row>
    <row r="133" spans="1:8" ht="29" x14ac:dyDescent="0.3">
      <c r="A133" s="358">
        <v>16.2</v>
      </c>
      <c r="B133" s="427" t="s">
        <v>181</v>
      </c>
      <c r="C133" s="430" t="s">
        <v>451</v>
      </c>
      <c r="D133" s="358" t="s">
        <v>182</v>
      </c>
      <c r="E133" s="429" t="s">
        <v>287</v>
      </c>
      <c r="F133" s="358" t="s">
        <v>64</v>
      </c>
      <c r="G133" s="357" t="s">
        <v>10</v>
      </c>
      <c r="H133" s="358" t="s">
        <v>11</v>
      </c>
    </row>
    <row r="134" spans="1:8" ht="43.5" x14ac:dyDescent="0.3">
      <c r="A134" s="358">
        <v>16.2</v>
      </c>
      <c r="B134" s="427" t="s">
        <v>181</v>
      </c>
      <c r="C134" s="430" t="s">
        <v>452</v>
      </c>
      <c r="D134" s="358" t="s">
        <v>183</v>
      </c>
      <c r="E134" s="429" t="s">
        <v>287</v>
      </c>
      <c r="F134" s="358" t="s">
        <v>64</v>
      </c>
      <c r="G134" s="357" t="s">
        <v>10</v>
      </c>
      <c r="H134" s="358" t="s">
        <v>11</v>
      </c>
    </row>
    <row r="135" spans="1:8" ht="43.5" x14ac:dyDescent="0.3">
      <c r="A135" s="358">
        <v>16.2</v>
      </c>
      <c r="B135" s="427" t="s">
        <v>181</v>
      </c>
      <c r="C135" s="430" t="s">
        <v>453</v>
      </c>
      <c r="D135" s="358" t="s">
        <v>184</v>
      </c>
      <c r="E135" s="429" t="s">
        <v>287</v>
      </c>
      <c r="F135" s="358" t="s">
        <v>64</v>
      </c>
      <c r="G135" s="357" t="s">
        <v>10</v>
      </c>
      <c r="H135" s="358" t="s">
        <v>11</v>
      </c>
    </row>
    <row r="136" spans="1:8" ht="43.5" x14ac:dyDescent="0.3">
      <c r="A136" s="358">
        <v>16.2</v>
      </c>
      <c r="B136" s="427" t="s">
        <v>181</v>
      </c>
      <c r="C136" s="430" t="s">
        <v>454</v>
      </c>
      <c r="D136" s="358" t="s">
        <v>185</v>
      </c>
      <c r="E136" s="429" t="s">
        <v>287</v>
      </c>
      <c r="F136" s="358" t="s">
        <v>64</v>
      </c>
      <c r="G136" s="357" t="s">
        <v>10</v>
      </c>
      <c r="H136" s="358" t="s">
        <v>11</v>
      </c>
    </row>
    <row r="137" spans="1:8" ht="43.5" x14ac:dyDescent="0.3">
      <c r="A137" s="358">
        <v>16.2</v>
      </c>
      <c r="B137" s="427" t="s">
        <v>181</v>
      </c>
      <c r="C137" s="430" t="s">
        <v>455</v>
      </c>
      <c r="D137" s="358" t="s">
        <v>186</v>
      </c>
      <c r="E137" s="429" t="s">
        <v>287</v>
      </c>
      <c r="F137" s="358" t="s">
        <v>64</v>
      </c>
      <c r="G137" s="357" t="s">
        <v>10</v>
      </c>
      <c r="H137" s="358" t="s">
        <v>11</v>
      </c>
    </row>
    <row r="138" spans="1:8" ht="29" x14ac:dyDescent="0.3">
      <c r="A138" s="358">
        <v>16.2</v>
      </c>
      <c r="B138" s="427" t="s">
        <v>181</v>
      </c>
      <c r="C138" s="430" t="s">
        <v>456</v>
      </c>
      <c r="D138" s="358" t="s">
        <v>187</v>
      </c>
      <c r="E138" s="429" t="s">
        <v>287</v>
      </c>
      <c r="F138" s="358" t="s">
        <v>64</v>
      </c>
      <c r="G138" s="357" t="s">
        <v>10</v>
      </c>
      <c r="H138" s="358" t="s">
        <v>11</v>
      </c>
    </row>
    <row r="139" spans="1:8" ht="29" x14ac:dyDescent="0.3">
      <c r="A139" s="358">
        <v>16.2</v>
      </c>
      <c r="B139" s="427" t="s">
        <v>181</v>
      </c>
      <c r="C139" s="430" t="s">
        <v>457</v>
      </c>
      <c r="D139" s="358" t="s">
        <v>188</v>
      </c>
      <c r="E139" s="429" t="s">
        <v>287</v>
      </c>
      <c r="F139" s="358" t="s">
        <v>64</v>
      </c>
      <c r="G139" s="357" t="s">
        <v>10</v>
      </c>
      <c r="H139" s="358" t="s">
        <v>11</v>
      </c>
    </row>
    <row r="140" spans="1:8" ht="58" x14ac:dyDescent="0.3">
      <c r="A140" s="358">
        <v>16.2</v>
      </c>
      <c r="B140" s="427" t="s">
        <v>181</v>
      </c>
      <c r="C140" s="547" t="s">
        <v>543</v>
      </c>
      <c r="D140" s="358" t="s">
        <v>1220</v>
      </c>
      <c r="E140" s="358" t="s">
        <v>190</v>
      </c>
      <c r="F140" s="358" t="s">
        <v>64</v>
      </c>
      <c r="G140" s="357" t="s">
        <v>644</v>
      </c>
      <c r="H140" s="358" t="s">
        <v>11</v>
      </c>
    </row>
    <row r="141" spans="1:8" ht="58" x14ac:dyDescent="0.3">
      <c r="A141" s="358">
        <v>16.2</v>
      </c>
      <c r="B141" s="427" t="s">
        <v>181</v>
      </c>
      <c r="C141" s="430" t="s">
        <v>458</v>
      </c>
      <c r="D141" s="358" t="s">
        <v>191</v>
      </c>
      <c r="E141" s="429" t="s">
        <v>287</v>
      </c>
      <c r="F141" s="358" t="s">
        <v>192</v>
      </c>
      <c r="G141" s="357" t="s">
        <v>10</v>
      </c>
      <c r="H141" s="358" t="s">
        <v>11</v>
      </c>
    </row>
    <row r="142" spans="1:8" ht="29" x14ac:dyDescent="0.3">
      <c r="A142" s="358">
        <v>16.2</v>
      </c>
      <c r="B142" s="427" t="s">
        <v>181</v>
      </c>
      <c r="C142" s="430" t="s">
        <v>459</v>
      </c>
      <c r="D142" s="358" t="s">
        <v>193</v>
      </c>
      <c r="E142" s="429" t="s">
        <v>287</v>
      </c>
      <c r="F142" s="358" t="s">
        <v>64</v>
      </c>
      <c r="G142" s="357" t="s">
        <v>10</v>
      </c>
      <c r="H142" s="358" t="s">
        <v>11</v>
      </c>
    </row>
    <row r="143" spans="1:8" ht="29" x14ac:dyDescent="0.3">
      <c r="A143" s="358">
        <v>16.2</v>
      </c>
      <c r="B143" s="427" t="s">
        <v>181</v>
      </c>
      <c r="C143" s="430" t="s">
        <v>460</v>
      </c>
      <c r="D143" s="358" t="s">
        <v>194</v>
      </c>
      <c r="E143" s="429" t="s">
        <v>287</v>
      </c>
      <c r="F143" s="358" t="s">
        <v>64</v>
      </c>
      <c r="G143" s="357" t="s">
        <v>10</v>
      </c>
      <c r="H143" s="358" t="s">
        <v>11</v>
      </c>
    </row>
    <row r="144" spans="1:8" ht="29" x14ac:dyDescent="0.3">
      <c r="A144" s="358">
        <v>16.2</v>
      </c>
      <c r="B144" s="427" t="s">
        <v>181</v>
      </c>
      <c r="C144" s="430" t="s">
        <v>461</v>
      </c>
      <c r="D144" s="358" t="s">
        <v>195</v>
      </c>
      <c r="E144" s="429" t="s">
        <v>287</v>
      </c>
      <c r="F144" s="358" t="s">
        <v>64</v>
      </c>
      <c r="G144" s="357" t="s">
        <v>10</v>
      </c>
      <c r="H144" s="358" t="s">
        <v>11</v>
      </c>
    </row>
    <row r="145" spans="1:8" ht="29" x14ac:dyDescent="0.3">
      <c r="A145" s="358">
        <v>16.2</v>
      </c>
      <c r="B145" s="427" t="s">
        <v>181</v>
      </c>
      <c r="C145" s="430" t="s">
        <v>462</v>
      </c>
      <c r="D145" s="358" t="s">
        <v>196</v>
      </c>
      <c r="E145" s="429" t="s">
        <v>287</v>
      </c>
      <c r="F145" s="358" t="s">
        <v>64</v>
      </c>
      <c r="G145" s="357" t="s">
        <v>10</v>
      </c>
      <c r="H145" s="358" t="s">
        <v>11</v>
      </c>
    </row>
    <row r="146" spans="1:8" ht="29" x14ac:dyDescent="0.3">
      <c r="A146" s="358">
        <v>16.2</v>
      </c>
      <c r="B146" s="427" t="s">
        <v>181</v>
      </c>
      <c r="C146" s="430" t="s">
        <v>463</v>
      </c>
      <c r="D146" s="358" t="s">
        <v>197</v>
      </c>
      <c r="E146" s="429" t="s">
        <v>287</v>
      </c>
      <c r="F146" s="358" t="s">
        <v>64</v>
      </c>
      <c r="G146" s="357" t="s">
        <v>10</v>
      </c>
      <c r="H146" s="358" t="s">
        <v>11</v>
      </c>
    </row>
    <row r="147" spans="1:8" ht="43.5" x14ac:dyDescent="0.3">
      <c r="A147" s="358">
        <v>16.2</v>
      </c>
      <c r="B147" s="427" t="s">
        <v>181</v>
      </c>
      <c r="C147" s="547" t="s">
        <v>544</v>
      </c>
      <c r="D147" s="358" t="s">
        <v>1221</v>
      </c>
      <c r="E147" s="358" t="s">
        <v>199</v>
      </c>
      <c r="F147" s="358" t="s">
        <v>64</v>
      </c>
      <c r="G147" s="357" t="s">
        <v>644</v>
      </c>
      <c r="H147" s="358" t="s">
        <v>11</v>
      </c>
    </row>
    <row r="148" spans="1:8" ht="29" x14ac:dyDescent="0.3">
      <c r="A148" s="358">
        <v>16.2</v>
      </c>
      <c r="B148" s="427" t="s">
        <v>181</v>
      </c>
      <c r="C148" s="430" t="s">
        <v>464</v>
      </c>
      <c r="D148" s="358" t="s">
        <v>200</v>
      </c>
      <c r="E148" s="429" t="s">
        <v>287</v>
      </c>
      <c r="F148" s="358" t="s">
        <v>192</v>
      </c>
      <c r="G148" s="357" t="s">
        <v>10</v>
      </c>
      <c r="H148" s="358" t="s">
        <v>11</v>
      </c>
    </row>
    <row r="149" spans="1:8" ht="43.5" x14ac:dyDescent="0.3">
      <c r="A149" s="358">
        <v>16.2</v>
      </c>
      <c r="B149" s="427" t="s">
        <v>181</v>
      </c>
      <c r="C149" s="430" t="s">
        <v>465</v>
      </c>
      <c r="D149" s="429" t="s">
        <v>201</v>
      </c>
      <c r="E149" s="429" t="s">
        <v>287</v>
      </c>
      <c r="F149" s="358" t="s">
        <v>43</v>
      </c>
      <c r="G149" s="357" t="s">
        <v>10</v>
      </c>
      <c r="H149" s="358" t="s">
        <v>11</v>
      </c>
    </row>
    <row r="150" spans="1:8" ht="43.5" x14ac:dyDescent="0.3">
      <c r="A150" s="358">
        <v>16.2</v>
      </c>
      <c r="B150" s="427" t="s">
        <v>181</v>
      </c>
      <c r="C150" s="430" t="s">
        <v>466</v>
      </c>
      <c r="D150" s="429" t="s">
        <v>202</v>
      </c>
      <c r="E150" s="429" t="s">
        <v>287</v>
      </c>
      <c r="F150" s="358" t="s">
        <v>43</v>
      </c>
      <c r="G150" s="357" t="s">
        <v>10</v>
      </c>
      <c r="H150" s="358" t="s">
        <v>11</v>
      </c>
    </row>
    <row r="151" spans="1:8" ht="29" x14ac:dyDescent="0.3">
      <c r="A151" s="358">
        <v>16.2</v>
      </c>
      <c r="B151" s="427" t="s">
        <v>181</v>
      </c>
      <c r="C151" s="430" t="s">
        <v>467</v>
      </c>
      <c r="D151" s="429" t="s">
        <v>203</v>
      </c>
      <c r="E151" s="429" t="s">
        <v>287</v>
      </c>
      <c r="F151" s="358" t="s">
        <v>45</v>
      </c>
      <c r="G151" s="357" t="s">
        <v>10</v>
      </c>
      <c r="H151" s="358" t="s">
        <v>11</v>
      </c>
    </row>
    <row r="152" spans="1:8" ht="29" x14ac:dyDescent="0.3">
      <c r="A152" s="358">
        <v>16.2</v>
      </c>
      <c r="B152" s="427" t="s">
        <v>181</v>
      </c>
      <c r="C152" s="430" t="s">
        <v>468</v>
      </c>
      <c r="D152" s="429" t="s">
        <v>204</v>
      </c>
      <c r="E152" s="429" t="s">
        <v>287</v>
      </c>
      <c r="F152" s="358" t="s">
        <v>64</v>
      </c>
      <c r="G152" s="357" t="s">
        <v>10</v>
      </c>
      <c r="H152" s="358" t="s">
        <v>11</v>
      </c>
    </row>
    <row r="153" spans="1:8" ht="29" x14ac:dyDescent="0.3">
      <c r="A153" s="358">
        <v>16.3</v>
      </c>
      <c r="B153" s="427" t="s">
        <v>205</v>
      </c>
      <c r="C153" s="430" t="s">
        <v>469</v>
      </c>
      <c r="D153" s="429" t="s">
        <v>206</v>
      </c>
      <c r="E153" s="429" t="s">
        <v>287</v>
      </c>
      <c r="F153" s="358" t="s">
        <v>9</v>
      </c>
      <c r="G153" s="357" t="s">
        <v>10</v>
      </c>
      <c r="H153" s="358" t="s">
        <v>11</v>
      </c>
    </row>
    <row r="154" spans="1:8" ht="29" x14ac:dyDescent="0.3">
      <c r="A154" s="358">
        <v>16.3</v>
      </c>
      <c r="B154" s="427" t="s">
        <v>205</v>
      </c>
      <c r="C154" s="430" t="s">
        <v>470</v>
      </c>
      <c r="D154" s="429" t="s">
        <v>207</v>
      </c>
      <c r="E154" s="429" t="s">
        <v>287</v>
      </c>
      <c r="F154" s="358" t="s">
        <v>9</v>
      </c>
      <c r="G154" s="357" t="s">
        <v>10</v>
      </c>
      <c r="H154" s="358" t="s">
        <v>11</v>
      </c>
    </row>
    <row r="155" spans="1:8" ht="87" x14ac:dyDescent="0.3">
      <c r="A155" s="358">
        <v>16.3</v>
      </c>
      <c r="B155" s="427" t="s">
        <v>205</v>
      </c>
      <c r="C155" s="430" t="s">
        <v>545</v>
      </c>
      <c r="D155" s="429" t="s">
        <v>208</v>
      </c>
      <c r="E155" s="429" t="s">
        <v>209</v>
      </c>
      <c r="F155" s="358" t="s">
        <v>9</v>
      </c>
      <c r="G155" s="357" t="s">
        <v>645</v>
      </c>
      <c r="H155" s="358" t="s">
        <v>11</v>
      </c>
    </row>
    <row r="156" spans="1:8" ht="87" x14ac:dyDescent="0.3">
      <c r="A156" s="358">
        <v>16.3</v>
      </c>
      <c r="B156" s="427" t="s">
        <v>205</v>
      </c>
      <c r="C156" s="430" t="s">
        <v>546</v>
      </c>
      <c r="D156" s="429" t="s">
        <v>210</v>
      </c>
      <c r="E156" s="429" t="s">
        <v>209</v>
      </c>
      <c r="F156" s="358" t="s">
        <v>9</v>
      </c>
      <c r="G156" s="357" t="s">
        <v>645</v>
      </c>
      <c r="H156" s="358" t="s">
        <v>11</v>
      </c>
    </row>
    <row r="157" spans="1:8" ht="58" x14ac:dyDescent="0.3">
      <c r="A157" s="358">
        <v>17.100000000000001</v>
      </c>
      <c r="B157" s="427" t="s">
        <v>211</v>
      </c>
      <c r="C157" s="430" t="s">
        <v>471</v>
      </c>
      <c r="D157" s="429" t="s">
        <v>211</v>
      </c>
      <c r="E157" s="429" t="s">
        <v>287</v>
      </c>
      <c r="F157" s="358" t="s">
        <v>64</v>
      </c>
      <c r="G157" s="357" t="s">
        <v>10</v>
      </c>
      <c r="H157" s="358" t="s">
        <v>48</v>
      </c>
    </row>
    <row r="158" spans="1:8" ht="29" x14ac:dyDescent="0.3">
      <c r="A158" s="358">
        <v>17.2</v>
      </c>
      <c r="B158" s="427" t="s">
        <v>212</v>
      </c>
      <c r="C158" s="430" t="s">
        <v>472</v>
      </c>
      <c r="D158" s="429" t="s">
        <v>212</v>
      </c>
      <c r="E158" s="429" t="s">
        <v>287</v>
      </c>
      <c r="F158" s="358" t="s">
        <v>64</v>
      </c>
      <c r="G158" s="357" t="s">
        <v>10</v>
      </c>
      <c r="H158" s="358" t="s">
        <v>48</v>
      </c>
    </row>
    <row r="159" spans="1:8" ht="43.5" x14ac:dyDescent="0.3">
      <c r="A159" s="358">
        <v>17.3</v>
      </c>
      <c r="B159" s="427" t="s">
        <v>213</v>
      </c>
      <c r="C159" s="430" t="s">
        <v>547</v>
      </c>
      <c r="D159" s="429" t="s">
        <v>631</v>
      </c>
      <c r="E159" s="429" t="s">
        <v>214</v>
      </c>
      <c r="F159" s="358" t="s">
        <v>630</v>
      </c>
      <c r="G159" s="357" t="s">
        <v>646</v>
      </c>
      <c r="H159" s="358" t="s">
        <v>48</v>
      </c>
    </row>
    <row r="160" spans="1:8" x14ac:dyDescent="0.3">
      <c r="A160" s="358">
        <v>17.399999999999999</v>
      </c>
      <c r="B160" s="427" t="s">
        <v>215</v>
      </c>
      <c r="C160" s="430" t="s">
        <v>473</v>
      </c>
      <c r="D160" s="429" t="s">
        <v>216</v>
      </c>
      <c r="E160" s="429" t="s">
        <v>287</v>
      </c>
      <c r="F160" s="358" t="s">
        <v>43</v>
      </c>
      <c r="G160" s="357" t="s">
        <v>10</v>
      </c>
      <c r="H160" s="358" t="s">
        <v>48</v>
      </c>
    </row>
    <row r="161" spans="1:8" x14ac:dyDescent="0.3">
      <c r="A161" s="358">
        <v>18.100000000000001</v>
      </c>
      <c r="B161" s="427" t="s">
        <v>217</v>
      </c>
      <c r="C161" s="430" t="s">
        <v>474</v>
      </c>
      <c r="D161" s="358" t="s">
        <v>218</v>
      </c>
      <c r="E161" s="429" t="s">
        <v>287</v>
      </c>
      <c r="F161" s="358" t="s">
        <v>45</v>
      </c>
      <c r="G161" s="357" t="s">
        <v>10</v>
      </c>
      <c r="H161" s="358" t="s">
        <v>11</v>
      </c>
    </row>
    <row r="162" spans="1:8" x14ac:dyDescent="0.3">
      <c r="A162" s="358">
        <v>18.100000000000001</v>
      </c>
      <c r="B162" s="427" t="s">
        <v>217</v>
      </c>
      <c r="C162" s="430" t="s">
        <v>475</v>
      </c>
      <c r="D162" s="358" t="s">
        <v>219</v>
      </c>
      <c r="E162" s="429" t="s">
        <v>287</v>
      </c>
      <c r="F162" s="358" t="s">
        <v>45</v>
      </c>
      <c r="G162" s="357" t="s">
        <v>10</v>
      </c>
      <c r="H162" s="358" t="s">
        <v>11</v>
      </c>
    </row>
    <row r="163" spans="1:8" x14ac:dyDescent="0.3">
      <c r="A163" s="358">
        <v>18.100000000000001</v>
      </c>
      <c r="B163" s="427" t="s">
        <v>217</v>
      </c>
      <c r="C163" s="430" t="s">
        <v>476</v>
      </c>
      <c r="D163" s="358" t="s">
        <v>220</v>
      </c>
      <c r="E163" s="429" t="s">
        <v>287</v>
      </c>
      <c r="F163" s="358" t="s">
        <v>45</v>
      </c>
      <c r="G163" s="357" t="s">
        <v>10</v>
      </c>
      <c r="H163" s="358" t="s">
        <v>11</v>
      </c>
    </row>
    <row r="164" spans="1:8" x14ac:dyDescent="0.3">
      <c r="A164" s="358">
        <v>18.100000000000001</v>
      </c>
      <c r="B164" s="427" t="s">
        <v>217</v>
      </c>
      <c r="C164" s="430" t="s">
        <v>477</v>
      </c>
      <c r="D164" s="358" t="s">
        <v>221</v>
      </c>
      <c r="E164" s="429" t="s">
        <v>287</v>
      </c>
      <c r="F164" s="358" t="s">
        <v>45</v>
      </c>
      <c r="G164" s="357" t="s">
        <v>10</v>
      </c>
      <c r="H164" s="358" t="s">
        <v>11</v>
      </c>
    </row>
    <row r="165" spans="1:8" x14ac:dyDescent="0.3">
      <c r="A165" s="358">
        <v>18.100000000000001</v>
      </c>
      <c r="B165" s="427" t="s">
        <v>217</v>
      </c>
      <c r="C165" s="430" t="s">
        <v>478</v>
      </c>
      <c r="D165" s="358" t="s">
        <v>222</v>
      </c>
      <c r="E165" s="429" t="s">
        <v>287</v>
      </c>
      <c r="F165" s="358" t="s">
        <v>45</v>
      </c>
      <c r="G165" s="357" t="s">
        <v>10</v>
      </c>
      <c r="H165" s="358" t="s">
        <v>11</v>
      </c>
    </row>
    <row r="166" spans="1:8" x14ac:dyDescent="0.3">
      <c r="A166" s="358">
        <v>18.100000000000001</v>
      </c>
      <c r="B166" s="427" t="s">
        <v>217</v>
      </c>
      <c r="C166" s="430" t="s">
        <v>479</v>
      </c>
      <c r="D166" s="358" t="s">
        <v>223</v>
      </c>
      <c r="E166" s="429" t="s">
        <v>287</v>
      </c>
      <c r="F166" s="358" t="s">
        <v>45</v>
      </c>
      <c r="G166" s="357" t="s">
        <v>10</v>
      </c>
      <c r="H166" s="358" t="s">
        <v>11</v>
      </c>
    </row>
    <row r="167" spans="1:8" x14ac:dyDescent="0.3">
      <c r="A167" s="358">
        <v>18.100000000000001</v>
      </c>
      <c r="B167" s="427" t="s">
        <v>217</v>
      </c>
      <c r="C167" s="430" t="s">
        <v>480</v>
      </c>
      <c r="D167" s="358" t="s">
        <v>224</v>
      </c>
      <c r="E167" s="429" t="s">
        <v>287</v>
      </c>
      <c r="F167" s="358" t="s">
        <v>45</v>
      </c>
      <c r="G167" s="357" t="s">
        <v>10</v>
      </c>
      <c r="H167" s="358" t="s">
        <v>11</v>
      </c>
    </row>
    <row r="168" spans="1:8" x14ac:dyDescent="0.3">
      <c r="A168" s="358">
        <v>18.100000000000001</v>
      </c>
      <c r="B168" s="427" t="s">
        <v>217</v>
      </c>
      <c r="C168" s="430" t="s">
        <v>481</v>
      </c>
      <c r="D168" s="358" t="s">
        <v>225</v>
      </c>
      <c r="E168" s="429" t="s">
        <v>287</v>
      </c>
      <c r="F168" s="358" t="s">
        <v>45</v>
      </c>
      <c r="G168" s="357" t="s">
        <v>10</v>
      </c>
      <c r="H168" s="358" t="s">
        <v>11</v>
      </c>
    </row>
    <row r="169" spans="1:8" x14ac:dyDescent="0.3">
      <c r="A169" s="358">
        <v>18.100000000000001</v>
      </c>
      <c r="B169" s="427" t="s">
        <v>217</v>
      </c>
      <c r="C169" s="430" t="s">
        <v>482</v>
      </c>
      <c r="D169" s="358" t="s">
        <v>226</v>
      </c>
      <c r="E169" s="429" t="s">
        <v>287</v>
      </c>
      <c r="F169" s="358" t="s">
        <v>45</v>
      </c>
      <c r="G169" s="357" t="s">
        <v>10</v>
      </c>
      <c r="H169" s="358" t="s">
        <v>11</v>
      </c>
    </row>
    <row r="170" spans="1:8" ht="58" x14ac:dyDescent="0.3">
      <c r="A170" s="358">
        <v>18.2</v>
      </c>
      <c r="B170" s="427" t="s">
        <v>227</v>
      </c>
      <c r="C170" s="430" t="s">
        <v>548</v>
      </c>
      <c r="D170" s="358" t="s">
        <v>228</v>
      </c>
      <c r="E170" s="358" t="s">
        <v>229</v>
      </c>
      <c r="F170" s="358" t="s">
        <v>64</v>
      </c>
      <c r="G170" s="357" t="s">
        <v>647</v>
      </c>
      <c r="H170" s="358" t="s">
        <v>68</v>
      </c>
    </row>
    <row r="171" spans="1:8" ht="58" x14ac:dyDescent="0.3">
      <c r="A171" s="358">
        <v>18.2</v>
      </c>
      <c r="B171" s="427" t="s">
        <v>227</v>
      </c>
      <c r="C171" s="430" t="s">
        <v>549</v>
      </c>
      <c r="D171" s="358" t="s">
        <v>230</v>
      </c>
      <c r="E171" s="358" t="s">
        <v>229</v>
      </c>
      <c r="F171" s="358" t="s">
        <v>64</v>
      </c>
      <c r="G171" s="357" t="s">
        <v>647</v>
      </c>
      <c r="H171" s="358" t="s">
        <v>68</v>
      </c>
    </row>
    <row r="172" spans="1:8" ht="58" x14ac:dyDescent="0.3">
      <c r="A172" s="358">
        <v>18.2</v>
      </c>
      <c r="B172" s="427" t="s">
        <v>227</v>
      </c>
      <c r="C172" s="430" t="s">
        <v>550</v>
      </c>
      <c r="D172" s="358" t="s">
        <v>231</v>
      </c>
      <c r="E172" s="358" t="s">
        <v>229</v>
      </c>
      <c r="F172" s="358" t="s">
        <v>64</v>
      </c>
      <c r="G172" s="357" t="s">
        <v>647</v>
      </c>
      <c r="H172" s="358" t="s">
        <v>68</v>
      </c>
    </row>
    <row r="173" spans="1:8" ht="58" x14ac:dyDescent="0.3">
      <c r="A173" s="358">
        <v>18.3</v>
      </c>
      <c r="B173" s="427" t="s">
        <v>232</v>
      </c>
      <c r="C173" s="430" t="s">
        <v>551</v>
      </c>
      <c r="D173" s="358" t="s">
        <v>233</v>
      </c>
      <c r="E173" s="358" t="s">
        <v>229</v>
      </c>
      <c r="F173" s="358" t="s">
        <v>64</v>
      </c>
      <c r="G173" s="357" t="s">
        <v>647</v>
      </c>
      <c r="H173" s="358" t="s">
        <v>68</v>
      </c>
    </row>
    <row r="174" spans="1:8" ht="72.5" x14ac:dyDescent="0.3">
      <c r="A174" s="358">
        <v>18.3</v>
      </c>
      <c r="B174" s="427" t="s">
        <v>232</v>
      </c>
      <c r="C174" s="430" t="s">
        <v>552</v>
      </c>
      <c r="D174" s="358" t="s">
        <v>234</v>
      </c>
      <c r="E174" s="358" t="s">
        <v>229</v>
      </c>
      <c r="F174" s="358" t="s">
        <v>64</v>
      </c>
      <c r="G174" s="357" t="s">
        <v>647</v>
      </c>
      <c r="H174" s="358" t="s">
        <v>68</v>
      </c>
    </row>
    <row r="175" spans="1:8" ht="58" x14ac:dyDescent="0.3">
      <c r="A175" s="358">
        <v>18.3</v>
      </c>
      <c r="B175" s="427" t="s">
        <v>232</v>
      </c>
      <c r="C175" s="430" t="s">
        <v>553</v>
      </c>
      <c r="D175" s="358" t="s">
        <v>235</v>
      </c>
      <c r="E175" s="358" t="s">
        <v>229</v>
      </c>
      <c r="F175" s="358" t="s">
        <v>64</v>
      </c>
      <c r="G175" s="357" t="s">
        <v>647</v>
      </c>
      <c r="H175" s="358" t="s">
        <v>68</v>
      </c>
    </row>
    <row r="176" spans="1:8" ht="58" x14ac:dyDescent="0.3">
      <c r="A176" s="358">
        <v>18.399999999999999</v>
      </c>
      <c r="B176" s="427" t="s">
        <v>236</v>
      </c>
      <c r="C176" s="430" t="s">
        <v>483</v>
      </c>
      <c r="D176" s="358" t="s">
        <v>237</v>
      </c>
      <c r="E176" s="429" t="s">
        <v>287</v>
      </c>
      <c r="F176" s="358" t="s">
        <v>64</v>
      </c>
      <c r="G176" s="357" t="s">
        <v>10</v>
      </c>
      <c r="H176" s="358" t="s">
        <v>11</v>
      </c>
    </row>
    <row r="177" spans="1:8" ht="43.5" x14ac:dyDescent="0.3">
      <c r="A177" s="358">
        <v>18.399999999999999</v>
      </c>
      <c r="B177" s="427" t="s">
        <v>236</v>
      </c>
      <c r="C177" s="430" t="s">
        <v>484</v>
      </c>
      <c r="D177" s="358" t="s">
        <v>238</v>
      </c>
      <c r="E177" s="429" t="s">
        <v>287</v>
      </c>
      <c r="F177" s="358" t="s">
        <v>64</v>
      </c>
      <c r="G177" s="357" t="s">
        <v>10</v>
      </c>
      <c r="H177" s="358" t="s">
        <v>11</v>
      </c>
    </row>
    <row r="178" spans="1:8" ht="43.5" x14ac:dyDescent="0.3">
      <c r="A178" s="358">
        <v>18.399999999999999</v>
      </c>
      <c r="B178" s="427" t="s">
        <v>236</v>
      </c>
      <c r="C178" s="430" t="s">
        <v>485</v>
      </c>
      <c r="D178" s="358" t="s">
        <v>239</v>
      </c>
      <c r="E178" s="429" t="s">
        <v>287</v>
      </c>
      <c r="F178" s="358" t="s">
        <v>64</v>
      </c>
      <c r="G178" s="357" t="s">
        <v>10</v>
      </c>
      <c r="H178" s="358" t="s">
        <v>11</v>
      </c>
    </row>
    <row r="179" spans="1:8" ht="29" x14ac:dyDescent="0.3">
      <c r="A179" s="358">
        <v>19.100000000000001</v>
      </c>
      <c r="B179" s="427" t="s">
        <v>240</v>
      </c>
      <c r="C179" s="430" t="s">
        <v>486</v>
      </c>
      <c r="D179" s="429" t="s">
        <v>241</v>
      </c>
      <c r="E179" s="429" t="s">
        <v>287</v>
      </c>
      <c r="F179" s="358" t="s">
        <v>45</v>
      </c>
      <c r="G179" s="357" t="s">
        <v>10</v>
      </c>
      <c r="H179" s="358" t="s">
        <v>11</v>
      </c>
    </row>
    <row r="180" spans="1:8" ht="29" x14ac:dyDescent="0.3">
      <c r="A180" s="358">
        <v>19.100000000000001</v>
      </c>
      <c r="B180" s="427" t="s">
        <v>240</v>
      </c>
      <c r="C180" s="430" t="s">
        <v>487</v>
      </c>
      <c r="D180" s="429" t="s">
        <v>242</v>
      </c>
      <c r="E180" s="429" t="s">
        <v>287</v>
      </c>
      <c r="F180" s="358" t="s">
        <v>45</v>
      </c>
      <c r="G180" s="357" t="s">
        <v>10</v>
      </c>
      <c r="H180" s="358" t="s">
        <v>11</v>
      </c>
    </row>
    <row r="181" spans="1:8" ht="29" x14ac:dyDescent="0.3">
      <c r="A181" s="358">
        <v>19.100000000000001</v>
      </c>
      <c r="B181" s="427" t="s">
        <v>240</v>
      </c>
      <c r="C181" s="430" t="s">
        <v>488</v>
      </c>
      <c r="D181" s="429" t="s">
        <v>243</v>
      </c>
      <c r="E181" s="429" t="s">
        <v>287</v>
      </c>
      <c r="F181" s="358" t="s">
        <v>64</v>
      </c>
      <c r="G181" s="357" t="s">
        <v>10</v>
      </c>
      <c r="H181" s="358" t="s">
        <v>68</v>
      </c>
    </row>
    <row r="182" spans="1:8" ht="29" x14ac:dyDescent="0.3">
      <c r="A182" s="358">
        <v>19.100000000000001</v>
      </c>
      <c r="B182" s="427" t="s">
        <v>240</v>
      </c>
      <c r="C182" s="430" t="s">
        <v>489</v>
      </c>
      <c r="D182" s="429" t="s">
        <v>244</v>
      </c>
      <c r="E182" s="429" t="s">
        <v>156</v>
      </c>
      <c r="F182" s="358" t="s">
        <v>64</v>
      </c>
      <c r="G182" s="357" t="s">
        <v>10</v>
      </c>
      <c r="H182" s="358" t="s">
        <v>68</v>
      </c>
    </row>
    <row r="183" spans="1:8" ht="29" x14ac:dyDescent="0.3">
      <c r="A183" s="358">
        <v>19.100000000000001</v>
      </c>
      <c r="B183" s="427" t="s">
        <v>240</v>
      </c>
      <c r="C183" s="430" t="s">
        <v>490</v>
      </c>
      <c r="D183" s="429" t="s">
        <v>245</v>
      </c>
      <c r="E183" s="429" t="s">
        <v>287</v>
      </c>
      <c r="F183" s="358" t="s">
        <v>64</v>
      </c>
      <c r="G183" s="357" t="s">
        <v>10</v>
      </c>
      <c r="H183" s="358" t="s">
        <v>68</v>
      </c>
    </row>
    <row r="184" spans="1:8" ht="29" x14ac:dyDescent="0.3">
      <c r="A184" s="358">
        <v>19.100000000000001</v>
      </c>
      <c r="B184" s="427" t="s">
        <v>240</v>
      </c>
      <c r="C184" s="430" t="s">
        <v>491</v>
      </c>
      <c r="D184" s="429" t="s">
        <v>246</v>
      </c>
      <c r="E184" s="429" t="s">
        <v>156</v>
      </c>
      <c r="F184" s="358" t="s">
        <v>64</v>
      </c>
      <c r="G184" s="357" t="s">
        <v>10</v>
      </c>
      <c r="H184" s="358" t="s">
        <v>68</v>
      </c>
    </row>
    <row r="185" spans="1:8" ht="29" x14ac:dyDescent="0.3">
      <c r="A185" s="358">
        <v>20.100000000000001</v>
      </c>
      <c r="B185" s="427" t="s">
        <v>247</v>
      </c>
      <c r="C185" s="430" t="s">
        <v>554</v>
      </c>
      <c r="D185" s="429" t="s">
        <v>248</v>
      </c>
      <c r="E185" s="429"/>
      <c r="F185" s="358" t="s">
        <v>64</v>
      </c>
      <c r="G185" s="357" t="s">
        <v>249</v>
      </c>
      <c r="H185" s="358" t="s">
        <v>250</v>
      </c>
    </row>
    <row r="186" spans="1:8" ht="43.5" x14ac:dyDescent="0.3">
      <c r="A186" s="358">
        <v>20.2</v>
      </c>
      <c r="B186" s="427" t="s">
        <v>251</v>
      </c>
      <c r="C186" s="430" t="s">
        <v>555</v>
      </c>
      <c r="D186" s="429" t="s">
        <v>252</v>
      </c>
      <c r="E186" s="429"/>
      <c r="F186" s="358" t="s">
        <v>9</v>
      </c>
      <c r="G186" s="357" t="s">
        <v>249</v>
      </c>
      <c r="H186" s="358" t="s">
        <v>250</v>
      </c>
    </row>
    <row r="187" spans="1:8" ht="58" x14ac:dyDescent="0.3">
      <c r="A187" s="358">
        <v>20.3</v>
      </c>
      <c r="B187" s="427" t="s">
        <v>253</v>
      </c>
      <c r="C187" s="430" t="s">
        <v>567</v>
      </c>
      <c r="D187" s="429" t="s">
        <v>254</v>
      </c>
      <c r="E187" s="429"/>
      <c r="F187" s="358" t="s">
        <v>9</v>
      </c>
      <c r="G187" s="357" t="s">
        <v>255</v>
      </c>
      <c r="H187" s="358" t="s">
        <v>250</v>
      </c>
    </row>
    <row r="188" spans="1:8" ht="72.5" x14ac:dyDescent="0.3">
      <c r="A188" s="358">
        <v>20.399999999999999</v>
      </c>
      <c r="B188" s="427" t="s">
        <v>256</v>
      </c>
      <c r="C188" s="430" t="s">
        <v>556</v>
      </c>
      <c r="D188" s="358" t="s">
        <v>257</v>
      </c>
      <c r="E188" s="358"/>
      <c r="F188" s="358" t="s">
        <v>45</v>
      </c>
      <c r="G188" s="357" t="s">
        <v>249</v>
      </c>
      <c r="H188" s="358" t="s">
        <v>48</v>
      </c>
    </row>
    <row r="189" spans="1:8" ht="29" x14ac:dyDescent="0.3">
      <c r="A189" s="358">
        <v>20.399999999999999</v>
      </c>
      <c r="B189" s="427" t="s">
        <v>256</v>
      </c>
      <c r="C189" s="430" t="s">
        <v>557</v>
      </c>
      <c r="D189" s="358" t="s">
        <v>258</v>
      </c>
      <c r="E189" s="358"/>
      <c r="F189" s="358" t="s">
        <v>43</v>
      </c>
      <c r="G189" s="357" t="s">
        <v>249</v>
      </c>
      <c r="H189" s="358" t="s">
        <v>48</v>
      </c>
    </row>
    <row r="190" spans="1:8" ht="29" x14ac:dyDescent="0.3">
      <c r="A190" s="358">
        <v>20.399999999999999</v>
      </c>
      <c r="B190" s="427" t="s">
        <v>256</v>
      </c>
      <c r="C190" s="430" t="s">
        <v>558</v>
      </c>
      <c r="D190" s="358" t="s">
        <v>259</v>
      </c>
      <c r="E190" s="358"/>
      <c r="F190" s="358" t="s">
        <v>43</v>
      </c>
      <c r="G190" s="357" t="s">
        <v>249</v>
      </c>
      <c r="H190" s="358" t="s">
        <v>48</v>
      </c>
    </row>
    <row r="191" spans="1:8" ht="43.5" x14ac:dyDescent="0.3">
      <c r="A191" s="358">
        <v>20.399999999999999</v>
      </c>
      <c r="B191" s="427" t="s">
        <v>256</v>
      </c>
      <c r="C191" s="430" t="s">
        <v>559</v>
      </c>
      <c r="D191" s="358" t="s">
        <v>260</v>
      </c>
      <c r="E191" s="358"/>
      <c r="F191" s="358" t="s">
        <v>45</v>
      </c>
      <c r="G191" s="357" t="s">
        <v>249</v>
      </c>
      <c r="H191" s="358" t="s">
        <v>48</v>
      </c>
    </row>
    <row r="192" spans="1:8" x14ac:dyDescent="0.3">
      <c r="A192" s="358">
        <v>20.399999999999999</v>
      </c>
      <c r="B192" s="427" t="s">
        <v>256</v>
      </c>
      <c r="C192" s="430" t="s">
        <v>560</v>
      </c>
      <c r="D192" s="358" t="s">
        <v>113</v>
      </c>
      <c r="E192" s="358"/>
      <c r="F192" s="358" t="s">
        <v>64</v>
      </c>
      <c r="G192" s="357" t="s">
        <v>249</v>
      </c>
      <c r="H192" s="358" t="s">
        <v>48</v>
      </c>
    </row>
    <row r="193" spans="1:8" ht="58" x14ac:dyDescent="0.3">
      <c r="A193" s="358">
        <v>20.5</v>
      </c>
      <c r="B193" s="427" t="s">
        <v>261</v>
      </c>
      <c r="C193" s="430" t="s">
        <v>561</v>
      </c>
      <c r="D193" s="429" t="s">
        <v>262</v>
      </c>
      <c r="E193" s="429"/>
      <c r="F193" s="358" t="s">
        <v>9</v>
      </c>
      <c r="G193" s="357" t="s">
        <v>249</v>
      </c>
      <c r="H193" s="358" t="s">
        <v>11</v>
      </c>
    </row>
    <row r="194" spans="1:8" ht="29" x14ac:dyDescent="0.3">
      <c r="A194" s="358">
        <v>20.5</v>
      </c>
      <c r="B194" s="427" t="s">
        <v>261</v>
      </c>
      <c r="C194" s="430" t="s">
        <v>562</v>
      </c>
      <c r="D194" s="429" t="s">
        <v>263</v>
      </c>
      <c r="E194" s="429"/>
      <c r="F194" s="358" t="s">
        <v>43</v>
      </c>
      <c r="G194" s="357" t="s">
        <v>249</v>
      </c>
      <c r="H194" s="358" t="s">
        <v>11</v>
      </c>
    </row>
    <row r="195" spans="1:8" ht="58" x14ac:dyDescent="0.3">
      <c r="A195" s="358">
        <v>20.6</v>
      </c>
      <c r="B195" s="427" t="s">
        <v>264</v>
      </c>
      <c r="C195" s="430" t="s">
        <v>563</v>
      </c>
      <c r="D195" s="429" t="s">
        <v>265</v>
      </c>
      <c r="E195" s="429"/>
      <c r="F195" s="358" t="s">
        <v>9</v>
      </c>
      <c r="G195" s="357" t="s">
        <v>249</v>
      </c>
      <c r="H195" s="358" t="s">
        <v>11</v>
      </c>
    </row>
    <row r="196" spans="1:8" ht="29" x14ac:dyDescent="0.3">
      <c r="A196" s="358">
        <v>20.6</v>
      </c>
      <c r="B196" s="427" t="s">
        <v>264</v>
      </c>
      <c r="C196" s="430" t="s">
        <v>564</v>
      </c>
      <c r="D196" s="429" t="s">
        <v>263</v>
      </c>
      <c r="E196" s="429"/>
      <c r="F196" s="358" t="s">
        <v>43</v>
      </c>
      <c r="G196" s="357" t="s">
        <v>249</v>
      </c>
      <c r="H196" s="358" t="s">
        <v>11</v>
      </c>
    </row>
    <row r="197" spans="1:8" ht="43.5" x14ac:dyDescent="0.3">
      <c r="A197" s="358">
        <v>20.7</v>
      </c>
      <c r="B197" s="427" t="s">
        <v>266</v>
      </c>
      <c r="C197" s="430" t="s">
        <v>565</v>
      </c>
      <c r="D197" s="429" t="s">
        <v>267</v>
      </c>
      <c r="E197" s="429"/>
      <c r="F197" s="358" t="s">
        <v>64</v>
      </c>
      <c r="G197" s="357" t="s">
        <v>249</v>
      </c>
      <c r="H197" s="358" t="s">
        <v>11</v>
      </c>
    </row>
    <row r="198" spans="1:8" ht="43.5" x14ac:dyDescent="0.3">
      <c r="A198" s="358">
        <v>20.7</v>
      </c>
      <c r="B198" s="427" t="s">
        <v>266</v>
      </c>
      <c r="C198" s="430" t="s">
        <v>566</v>
      </c>
      <c r="D198" s="429" t="s">
        <v>268</v>
      </c>
      <c r="E198" s="429"/>
      <c r="F198" s="358" t="s">
        <v>64</v>
      </c>
      <c r="G198" s="357" t="s">
        <v>249</v>
      </c>
      <c r="H198" s="358" t="s">
        <v>11</v>
      </c>
    </row>
    <row r="199" spans="1:8" ht="29" x14ac:dyDescent="0.3">
      <c r="A199" s="358">
        <v>23.1</v>
      </c>
      <c r="B199" s="427" t="s">
        <v>269</v>
      </c>
      <c r="C199" s="430" t="s">
        <v>568</v>
      </c>
      <c r="D199" s="358" t="s">
        <v>270</v>
      </c>
      <c r="E199" s="358" t="s">
        <v>271</v>
      </c>
      <c r="F199" s="358" t="s">
        <v>45</v>
      </c>
      <c r="G199" s="357" t="s">
        <v>272</v>
      </c>
      <c r="H199" s="358" t="s">
        <v>68</v>
      </c>
    </row>
    <row r="200" spans="1:8" ht="29" x14ac:dyDescent="0.3">
      <c r="A200" s="358">
        <v>23.1</v>
      </c>
      <c r="B200" s="427" t="s">
        <v>269</v>
      </c>
      <c r="C200" s="430" t="s">
        <v>569</v>
      </c>
      <c r="D200" s="358" t="s">
        <v>273</v>
      </c>
      <c r="E200" s="358" t="s">
        <v>271</v>
      </c>
      <c r="F200" s="358" t="s">
        <v>274</v>
      </c>
      <c r="G200" s="357" t="s">
        <v>272</v>
      </c>
      <c r="H200" s="358" t="s">
        <v>68</v>
      </c>
    </row>
    <row r="201" spans="1:8" ht="58" x14ac:dyDescent="0.3">
      <c r="A201" s="358">
        <v>23.2</v>
      </c>
      <c r="B201" s="427" t="s">
        <v>275</v>
      </c>
      <c r="C201" s="430" t="s">
        <v>570</v>
      </c>
      <c r="D201" s="358" t="s">
        <v>276</v>
      </c>
      <c r="E201" s="358" t="s">
        <v>271</v>
      </c>
      <c r="F201" s="358" t="s">
        <v>9</v>
      </c>
      <c r="G201" s="357" t="s">
        <v>272</v>
      </c>
      <c r="H201" s="358" t="s">
        <v>11</v>
      </c>
    </row>
    <row r="202" spans="1:8" ht="43.5" x14ac:dyDescent="0.3">
      <c r="A202" s="358">
        <v>23.2</v>
      </c>
      <c r="B202" s="427" t="s">
        <v>269</v>
      </c>
      <c r="C202" s="430" t="s">
        <v>571</v>
      </c>
      <c r="D202" s="358" t="s">
        <v>277</v>
      </c>
      <c r="E202" s="358" t="s">
        <v>278</v>
      </c>
      <c r="F202" s="358" t="s">
        <v>43</v>
      </c>
      <c r="G202" s="357" t="s">
        <v>272</v>
      </c>
      <c r="H202" s="358" t="s">
        <v>11</v>
      </c>
    </row>
    <row r="203" spans="1:8" ht="58" x14ac:dyDescent="0.3">
      <c r="A203" s="358">
        <v>23.2</v>
      </c>
      <c r="B203" s="427" t="s">
        <v>269</v>
      </c>
      <c r="C203" s="430" t="s">
        <v>572</v>
      </c>
      <c r="D203" s="358" t="s">
        <v>279</v>
      </c>
      <c r="E203" s="358" t="s">
        <v>280</v>
      </c>
      <c r="F203" s="358" t="s">
        <v>43</v>
      </c>
      <c r="G203" s="357" t="s">
        <v>272</v>
      </c>
      <c r="H203" s="358" t="s">
        <v>11</v>
      </c>
    </row>
    <row r="204" spans="1:8" ht="29" x14ac:dyDescent="0.3">
      <c r="A204" s="358">
        <v>23.2</v>
      </c>
      <c r="B204" s="427" t="s">
        <v>269</v>
      </c>
      <c r="C204" s="430" t="s">
        <v>573</v>
      </c>
      <c r="D204" s="358" t="s">
        <v>281</v>
      </c>
      <c r="E204" s="358" t="s">
        <v>282</v>
      </c>
      <c r="F204" s="358" t="s">
        <v>43</v>
      </c>
      <c r="G204" s="357" t="s">
        <v>272</v>
      </c>
      <c r="H204" s="358" t="s">
        <v>11</v>
      </c>
    </row>
    <row r="205" spans="1:8" ht="43.5" x14ac:dyDescent="0.3">
      <c r="A205" s="358">
        <v>23.3</v>
      </c>
      <c r="B205" s="427" t="s">
        <v>283</v>
      </c>
      <c r="C205" s="430" t="s">
        <v>574</v>
      </c>
      <c r="D205" s="358" t="s">
        <v>284</v>
      </c>
      <c r="E205" s="358" t="s">
        <v>285</v>
      </c>
      <c r="F205" s="358" t="s">
        <v>23</v>
      </c>
      <c r="G205" s="357" t="s">
        <v>648</v>
      </c>
      <c r="H205" s="358" t="s">
        <v>68</v>
      </c>
    </row>
    <row r="206" spans="1:8" ht="29" x14ac:dyDescent="0.3">
      <c r="A206" s="358">
        <v>23.3</v>
      </c>
      <c r="B206" s="427" t="s">
        <v>283</v>
      </c>
      <c r="C206" s="430" t="s">
        <v>575</v>
      </c>
      <c r="D206" s="358" t="s">
        <v>286</v>
      </c>
      <c r="E206" s="358" t="s">
        <v>285</v>
      </c>
      <c r="F206" s="358" t="s">
        <v>9</v>
      </c>
      <c r="G206" s="357" t="s">
        <v>648</v>
      </c>
      <c r="H206" s="358" t="s">
        <v>68</v>
      </c>
    </row>
  </sheetData>
  <autoFilter ref="A1:H206" xr:uid="{44413AFE-245C-4563-9716-68A1133A36A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9F259-81E3-4AA6-B32E-84311218495D}">
  <dimension ref="A1:J217"/>
  <sheetViews>
    <sheetView topLeftCell="A163" zoomScale="83" zoomScaleNormal="83" workbookViewId="0">
      <selection activeCell="C168" sqref="C168"/>
    </sheetView>
  </sheetViews>
  <sheetFormatPr defaultRowHeight="14.5" x14ac:dyDescent="0.35"/>
  <cols>
    <col min="1" max="1" width="11.6328125" style="368" bestFit="1" customWidth="1"/>
    <col min="2" max="2" width="21.1796875" style="368" customWidth="1"/>
    <col min="3" max="4" width="32.453125" customWidth="1"/>
    <col min="5" max="5" width="7.6328125" style="398" bestFit="1" customWidth="1"/>
    <col min="6" max="6" width="7.453125" style="398" bestFit="1" customWidth="1"/>
    <col min="7" max="7" width="29.54296875" style="368" customWidth="1"/>
    <col min="8" max="8" width="11.6328125" style="368" customWidth="1"/>
    <col min="9" max="9" width="42.81640625" style="368" bestFit="1" customWidth="1"/>
    <col min="10" max="10" width="8.7265625" style="368" customWidth="1"/>
  </cols>
  <sheetData>
    <row r="1" spans="1:10" ht="24" x14ac:dyDescent="0.35">
      <c r="A1" s="348" t="s">
        <v>707</v>
      </c>
      <c r="B1" s="348" t="s">
        <v>708</v>
      </c>
      <c r="C1" s="147" t="s">
        <v>900</v>
      </c>
      <c r="D1" s="147" t="s">
        <v>901</v>
      </c>
      <c r="E1" s="385" t="s">
        <v>780</v>
      </c>
      <c r="F1" s="385" t="s">
        <v>873</v>
      </c>
      <c r="G1" s="348" t="s">
        <v>898</v>
      </c>
      <c r="H1" s="348" t="s">
        <v>902</v>
      </c>
      <c r="I1" s="348" t="s">
        <v>903</v>
      </c>
      <c r="J1" s="348" t="s">
        <v>886</v>
      </c>
    </row>
    <row r="2" spans="1:10" ht="84" x14ac:dyDescent="0.35">
      <c r="A2" s="148">
        <v>4.0999999999999996</v>
      </c>
      <c r="B2" s="148" t="s">
        <v>7</v>
      </c>
      <c r="C2" s="149" t="s">
        <v>8</v>
      </c>
      <c r="D2" s="149" t="s">
        <v>8</v>
      </c>
      <c r="E2" s="386" t="s">
        <v>371</v>
      </c>
      <c r="F2" s="386" t="s">
        <v>371</v>
      </c>
      <c r="G2" s="366" t="s">
        <v>712</v>
      </c>
      <c r="H2" s="148">
        <v>4.0999999999999996</v>
      </c>
      <c r="I2" s="148" t="s">
        <v>7</v>
      </c>
      <c r="J2" s="366">
        <f t="shared" ref="J2:J47" si="0">IF(E2=F2,1,0)</f>
        <v>1</v>
      </c>
    </row>
    <row r="3" spans="1:10" ht="84" x14ac:dyDescent="0.35">
      <c r="A3" s="148">
        <v>4.0999999999999996</v>
      </c>
      <c r="B3" s="148" t="s">
        <v>7</v>
      </c>
      <c r="C3" s="149" t="s">
        <v>12</v>
      </c>
      <c r="D3" s="149" t="s">
        <v>12</v>
      </c>
      <c r="E3" s="386" t="s">
        <v>372</v>
      </c>
      <c r="F3" s="386" t="s">
        <v>372</v>
      </c>
      <c r="G3" s="366" t="s">
        <v>712</v>
      </c>
      <c r="H3" s="148">
        <v>4.0999999999999996</v>
      </c>
      <c r="I3" s="148" t="s">
        <v>7</v>
      </c>
      <c r="J3" s="366">
        <f t="shared" si="0"/>
        <v>1</v>
      </c>
    </row>
    <row r="4" spans="1:10" ht="84" x14ac:dyDescent="0.35">
      <c r="A4" s="148">
        <v>4.0999999999999996</v>
      </c>
      <c r="B4" s="148" t="s">
        <v>7</v>
      </c>
      <c r="C4" s="149" t="s">
        <v>13</v>
      </c>
      <c r="D4" s="149" t="s">
        <v>13</v>
      </c>
      <c r="E4" s="386" t="s">
        <v>373</v>
      </c>
      <c r="F4" s="386" t="s">
        <v>373</v>
      </c>
      <c r="G4" s="366" t="s">
        <v>712</v>
      </c>
      <c r="H4" s="148">
        <v>4.0999999999999996</v>
      </c>
      <c r="I4" s="148" t="s">
        <v>7</v>
      </c>
      <c r="J4" s="366">
        <f t="shared" si="0"/>
        <v>1</v>
      </c>
    </row>
    <row r="5" spans="1:10" ht="84" x14ac:dyDescent="0.35">
      <c r="A5" s="148">
        <v>4.0999999999999996</v>
      </c>
      <c r="B5" s="148" t="s">
        <v>7</v>
      </c>
      <c r="C5" s="149" t="s">
        <v>14</v>
      </c>
      <c r="D5" s="149" t="s">
        <v>14</v>
      </c>
      <c r="E5" s="386" t="s">
        <v>374</v>
      </c>
      <c r="F5" s="386" t="s">
        <v>374</v>
      </c>
      <c r="G5" s="366" t="s">
        <v>712</v>
      </c>
      <c r="H5" s="148">
        <v>4.0999999999999996</v>
      </c>
      <c r="I5" s="148" t="s">
        <v>7</v>
      </c>
      <c r="J5" s="366">
        <f t="shared" si="0"/>
        <v>1</v>
      </c>
    </row>
    <row r="6" spans="1:10" ht="84" x14ac:dyDescent="0.35">
      <c r="A6" s="148">
        <v>4.0999999999999996</v>
      </c>
      <c r="B6" s="148" t="s">
        <v>7</v>
      </c>
      <c r="C6" s="149" t="s">
        <v>15</v>
      </c>
      <c r="D6" s="149" t="s">
        <v>15</v>
      </c>
      <c r="E6" s="386" t="s">
        <v>375</v>
      </c>
      <c r="F6" s="386" t="s">
        <v>375</v>
      </c>
      <c r="G6" s="366" t="s">
        <v>712</v>
      </c>
      <c r="H6" s="148">
        <v>4.0999999999999996</v>
      </c>
      <c r="I6" s="148" t="s">
        <v>7</v>
      </c>
      <c r="J6" s="366">
        <f t="shared" si="0"/>
        <v>1</v>
      </c>
    </row>
    <row r="7" spans="1:10" ht="84" x14ac:dyDescent="0.35">
      <c r="A7" s="148">
        <v>4.0999999999999996</v>
      </c>
      <c r="B7" s="148" t="s">
        <v>7</v>
      </c>
      <c r="C7" s="149" t="s">
        <v>16</v>
      </c>
      <c r="D7" s="149" t="s">
        <v>16</v>
      </c>
      <c r="E7" s="386" t="s">
        <v>376</v>
      </c>
      <c r="F7" s="386" t="s">
        <v>376</v>
      </c>
      <c r="G7" s="366" t="s">
        <v>712</v>
      </c>
      <c r="H7" s="148">
        <v>4.0999999999999996</v>
      </c>
      <c r="I7" s="148" t="s">
        <v>7</v>
      </c>
      <c r="J7" s="366">
        <f t="shared" si="0"/>
        <v>1</v>
      </c>
    </row>
    <row r="8" spans="1:10" ht="84" x14ac:dyDescent="0.35">
      <c r="A8" s="148">
        <v>4.0999999999999996</v>
      </c>
      <c r="B8" s="148" t="s">
        <v>7</v>
      </c>
      <c r="C8" s="149" t="s">
        <v>17</v>
      </c>
      <c r="D8" s="149" t="s">
        <v>17</v>
      </c>
      <c r="E8" s="386" t="s">
        <v>377</v>
      </c>
      <c r="F8" s="386" t="s">
        <v>377</v>
      </c>
      <c r="G8" s="366" t="s">
        <v>712</v>
      </c>
      <c r="H8" s="148">
        <v>4.0999999999999996</v>
      </c>
      <c r="I8" s="148" t="s">
        <v>7</v>
      </c>
      <c r="J8" s="366">
        <f t="shared" si="0"/>
        <v>1</v>
      </c>
    </row>
    <row r="9" spans="1:10" ht="84" x14ac:dyDescent="0.35">
      <c r="A9" s="148">
        <v>4.0999999999999996</v>
      </c>
      <c r="B9" s="148" t="s">
        <v>7</v>
      </c>
      <c r="C9" s="149" t="s">
        <v>18</v>
      </c>
      <c r="D9" s="149" t="s">
        <v>18</v>
      </c>
      <c r="E9" s="386" t="s">
        <v>378</v>
      </c>
      <c r="F9" s="386" t="s">
        <v>378</v>
      </c>
      <c r="G9" s="366" t="s">
        <v>712</v>
      </c>
      <c r="H9" s="148">
        <v>4.0999999999999996</v>
      </c>
      <c r="I9" s="148" t="s">
        <v>7</v>
      </c>
      <c r="J9" s="366">
        <f t="shared" si="0"/>
        <v>1</v>
      </c>
    </row>
    <row r="10" spans="1:10" ht="84" x14ac:dyDescent="0.35">
      <c r="A10" s="148">
        <v>4.0999999999999996</v>
      </c>
      <c r="B10" s="148" t="s">
        <v>7</v>
      </c>
      <c r="C10" s="149" t="s">
        <v>19</v>
      </c>
      <c r="D10" s="149" t="s">
        <v>19</v>
      </c>
      <c r="E10" s="386" t="s">
        <v>379</v>
      </c>
      <c r="F10" s="386" t="s">
        <v>379</v>
      </c>
      <c r="G10" s="366" t="s">
        <v>712</v>
      </c>
      <c r="H10" s="148">
        <v>4.0999999999999996</v>
      </c>
      <c r="I10" s="148" t="s">
        <v>7</v>
      </c>
      <c r="J10" s="366">
        <f t="shared" si="0"/>
        <v>1</v>
      </c>
    </row>
    <row r="11" spans="1:10" ht="84" x14ac:dyDescent="0.35">
      <c r="A11" s="148">
        <v>4.0999999999999996</v>
      </c>
      <c r="B11" s="148" t="s">
        <v>7</v>
      </c>
      <c r="C11" s="149" t="s">
        <v>20</v>
      </c>
      <c r="D11" s="149" t="s">
        <v>20</v>
      </c>
      <c r="E11" s="386" t="s">
        <v>380</v>
      </c>
      <c r="F11" s="386" t="s">
        <v>380</v>
      </c>
      <c r="G11" s="366" t="s">
        <v>712</v>
      </c>
      <c r="H11" s="148">
        <v>4.0999999999999996</v>
      </c>
      <c r="I11" s="148" t="s">
        <v>7</v>
      </c>
      <c r="J11" s="366">
        <f t="shared" si="0"/>
        <v>1</v>
      </c>
    </row>
    <row r="12" spans="1:10" ht="36" x14ac:dyDescent="0.35">
      <c r="A12" s="151">
        <v>4.2</v>
      </c>
      <c r="B12" s="148" t="s">
        <v>21</v>
      </c>
      <c r="C12" s="149" t="s">
        <v>22</v>
      </c>
      <c r="D12" s="149" t="s">
        <v>22</v>
      </c>
      <c r="E12" s="386" t="s">
        <v>381</v>
      </c>
      <c r="F12" s="386" t="s">
        <v>381</v>
      </c>
      <c r="G12" s="366" t="s">
        <v>712</v>
      </c>
      <c r="H12" s="151">
        <v>4.2</v>
      </c>
      <c r="I12" s="148" t="s">
        <v>21</v>
      </c>
      <c r="J12" s="366">
        <f t="shared" si="0"/>
        <v>1</v>
      </c>
    </row>
    <row r="13" spans="1:10" ht="60" x14ac:dyDescent="0.35">
      <c r="A13" s="152">
        <v>4.3</v>
      </c>
      <c r="B13" s="148" t="s">
        <v>24</v>
      </c>
      <c r="C13" s="152" t="s">
        <v>25</v>
      </c>
      <c r="D13" s="152" t="s">
        <v>25</v>
      </c>
      <c r="E13" s="387" t="s">
        <v>492</v>
      </c>
      <c r="F13" s="387" t="s">
        <v>492</v>
      </c>
      <c r="G13" s="366" t="s">
        <v>713</v>
      </c>
      <c r="H13" s="152">
        <v>4.3</v>
      </c>
      <c r="I13" s="148" t="s">
        <v>24</v>
      </c>
      <c r="J13" s="366">
        <f t="shared" si="0"/>
        <v>1</v>
      </c>
    </row>
    <row r="14" spans="1:10" ht="60" x14ac:dyDescent="0.35">
      <c r="A14" s="152">
        <v>4.3</v>
      </c>
      <c r="B14" s="148" t="s">
        <v>24</v>
      </c>
      <c r="C14" s="152" t="s">
        <v>27</v>
      </c>
      <c r="D14" s="152" t="s">
        <v>27</v>
      </c>
      <c r="E14" s="387" t="s">
        <v>493</v>
      </c>
      <c r="F14" s="387" t="s">
        <v>493</v>
      </c>
      <c r="G14" s="366" t="s">
        <v>713</v>
      </c>
      <c r="H14" s="152">
        <v>4.3</v>
      </c>
      <c r="I14" s="148" t="s">
        <v>24</v>
      </c>
      <c r="J14" s="366">
        <f t="shared" si="0"/>
        <v>1</v>
      </c>
    </row>
    <row r="15" spans="1:10" ht="60" x14ac:dyDescent="0.35">
      <c r="A15" s="152">
        <v>4.3</v>
      </c>
      <c r="B15" s="148" t="s">
        <v>24</v>
      </c>
      <c r="C15" s="152" t="s">
        <v>28</v>
      </c>
      <c r="D15" s="152" t="s">
        <v>28</v>
      </c>
      <c r="E15" s="387" t="s">
        <v>494</v>
      </c>
      <c r="F15" s="387" t="s">
        <v>494</v>
      </c>
      <c r="G15" s="366" t="s">
        <v>713</v>
      </c>
      <c r="H15" s="152">
        <v>4.3</v>
      </c>
      <c r="I15" s="148" t="s">
        <v>24</v>
      </c>
      <c r="J15" s="366">
        <f t="shared" si="0"/>
        <v>1</v>
      </c>
    </row>
    <row r="16" spans="1:10" ht="60" x14ac:dyDescent="0.35">
      <c r="A16" s="152">
        <v>4.3</v>
      </c>
      <c r="B16" s="148" t="s">
        <v>24</v>
      </c>
      <c r="C16" s="152" t="s">
        <v>29</v>
      </c>
      <c r="D16" s="152" t="s">
        <v>29</v>
      </c>
      <c r="E16" s="387" t="s">
        <v>495</v>
      </c>
      <c r="F16" s="387" t="s">
        <v>495</v>
      </c>
      <c r="G16" s="366" t="s">
        <v>713</v>
      </c>
      <c r="H16" s="152">
        <v>4.3</v>
      </c>
      <c r="I16" s="148" t="s">
        <v>24</v>
      </c>
      <c r="J16" s="366">
        <f t="shared" si="0"/>
        <v>1</v>
      </c>
    </row>
    <row r="17" spans="1:10" ht="60" x14ac:dyDescent="0.35">
      <c r="A17" s="152">
        <v>4.3</v>
      </c>
      <c r="B17" s="148" t="s">
        <v>24</v>
      </c>
      <c r="C17" s="152" t="s">
        <v>30</v>
      </c>
      <c r="D17" s="152" t="s">
        <v>30</v>
      </c>
      <c r="E17" s="387" t="s">
        <v>496</v>
      </c>
      <c r="F17" s="387" t="s">
        <v>496</v>
      </c>
      <c r="G17" s="366" t="s">
        <v>713</v>
      </c>
      <c r="H17" s="152">
        <v>4.3</v>
      </c>
      <c r="I17" s="148" t="s">
        <v>24</v>
      </c>
      <c r="J17" s="366">
        <f t="shared" si="0"/>
        <v>1</v>
      </c>
    </row>
    <row r="18" spans="1:10" ht="60" x14ac:dyDescent="0.35">
      <c r="A18" s="152">
        <v>4.3</v>
      </c>
      <c r="B18" s="148" t="s">
        <v>24</v>
      </c>
      <c r="C18" s="152" t="s">
        <v>31</v>
      </c>
      <c r="D18" s="152" t="s">
        <v>31</v>
      </c>
      <c r="E18" s="387" t="s">
        <v>497</v>
      </c>
      <c r="F18" s="387" t="s">
        <v>497</v>
      </c>
      <c r="G18" s="366" t="s">
        <v>713</v>
      </c>
      <c r="H18" s="152">
        <v>4.3</v>
      </c>
      <c r="I18" s="148" t="s">
        <v>24</v>
      </c>
      <c r="J18" s="366">
        <f t="shared" si="0"/>
        <v>1</v>
      </c>
    </row>
    <row r="19" spans="1:10" ht="60" x14ac:dyDescent="0.35">
      <c r="A19" s="152">
        <v>4.3</v>
      </c>
      <c r="B19" s="148" t="s">
        <v>24</v>
      </c>
      <c r="C19" s="152" t="s">
        <v>32</v>
      </c>
      <c r="D19" s="152" t="s">
        <v>32</v>
      </c>
      <c r="E19" s="387" t="s">
        <v>498</v>
      </c>
      <c r="F19" s="387" t="s">
        <v>498</v>
      </c>
      <c r="G19" s="366" t="s">
        <v>713</v>
      </c>
      <c r="H19" s="152">
        <v>4.3</v>
      </c>
      <c r="I19" s="148" t="s">
        <v>24</v>
      </c>
      <c r="J19" s="366">
        <f t="shared" si="0"/>
        <v>1</v>
      </c>
    </row>
    <row r="20" spans="1:10" ht="60" x14ac:dyDescent="0.35">
      <c r="A20" s="152">
        <v>4.3</v>
      </c>
      <c r="B20" s="148" t="s">
        <v>24</v>
      </c>
      <c r="C20" s="152" t="s">
        <v>33</v>
      </c>
      <c r="D20" s="152" t="s">
        <v>33</v>
      </c>
      <c r="E20" s="387" t="s">
        <v>499</v>
      </c>
      <c r="F20" s="387" t="s">
        <v>499</v>
      </c>
      <c r="G20" s="366" t="s">
        <v>713</v>
      </c>
      <c r="H20" s="152">
        <v>4.3</v>
      </c>
      <c r="I20" s="148" t="s">
        <v>24</v>
      </c>
      <c r="J20" s="366">
        <f t="shared" si="0"/>
        <v>1</v>
      </c>
    </row>
    <row r="21" spans="1:10" ht="60" x14ac:dyDescent="0.35">
      <c r="A21" s="152">
        <v>4.3</v>
      </c>
      <c r="B21" s="148" t="s">
        <v>24</v>
      </c>
      <c r="C21" s="152" t="s">
        <v>34</v>
      </c>
      <c r="D21" s="152" t="s">
        <v>34</v>
      </c>
      <c r="E21" s="387" t="s">
        <v>500</v>
      </c>
      <c r="F21" s="387" t="s">
        <v>500</v>
      </c>
      <c r="G21" s="366" t="s">
        <v>713</v>
      </c>
      <c r="H21" s="152">
        <v>4.3</v>
      </c>
      <c r="I21" s="148" t="s">
        <v>24</v>
      </c>
      <c r="J21" s="366">
        <f t="shared" si="0"/>
        <v>1</v>
      </c>
    </row>
    <row r="22" spans="1:10" ht="60" x14ac:dyDescent="0.35">
      <c r="A22" s="152">
        <v>4.3</v>
      </c>
      <c r="B22" s="148" t="s">
        <v>24</v>
      </c>
      <c r="C22" s="152" t="s">
        <v>35</v>
      </c>
      <c r="D22" s="152" t="s">
        <v>35</v>
      </c>
      <c r="E22" s="387" t="s">
        <v>501</v>
      </c>
      <c r="F22" s="387" t="s">
        <v>501</v>
      </c>
      <c r="G22" s="366" t="s">
        <v>713</v>
      </c>
      <c r="H22" s="152">
        <v>4.3</v>
      </c>
      <c r="I22" s="148" t="s">
        <v>24</v>
      </c>
      <c r="J22" s="366">
        <f t="shared" si="0"/>
        <v>1</v>
      </c>
    </row>
    <row r="23" spans="1:10" ht="60" x14ac:dyDescent="0.35">
      <c r="A23" s="152">
        <v>4.3</v>
      </c>
      <c r="B23" s="148" t="s">
        <v>24</v>
      </c>
      <c r="C23" s="152" t="s">
        <v>36</v>
      </c>
      <c r="D23" s="152" t="s">
        <v>36</v>
      </c>
      <c r="E23" s="387" t="s">
        <v>502</v>
      </c>
      <c r="F23" s="387" t="s">
        <v>502</v>
      </c>
      <c r="G23" s="366" t="s">
        <v>713</v>
      </c>
      <c r="H23" s="152">
        <v>4.3</v>
      </c>
      <c r="I23" s="148" t="s">
        <v>24</v>
      </c>
      <c r="J23" s="366">
        <f t="shared" si="0"/>
        <v>1</v>
      </c>
    </row>
    <row r="24" spans="1:10" ht="60" x14ac:dyDescent="0.35">
      <c r="A24" s="152">
        <v>4.3</v>
      </c>
      <c r="B24" s="148" t="s">
        <v>24</v>
      </c>
      <c r="C24" s="152" t="s">
        <v>37</v>
      </c>
      <c r="D24" s="152" t="s">
        <v>37</v>
      </c>
      <c r="E24" s="387" t="s">
        <v>503</v>
      </c>
      <c r="F24" s="387" t="s">
        <v>503</v>
      </c>
      <c r="G24" s="366" t="s">
        <v>713</v>
      </c>
      <c r="H24" s="152">
        <v>4.3</v>
      </c>
      <c r="I24" s="148" t="s">
        <v>24</v>
      </c>
      <c r="J24" s="366">
        <f t="shared" si="0"/>
        <v>1</v>
      </c>
    </row>
    <row r="25" spans="1:10" ht="60" x14ac:dyDescent="0.35">
      <c r="A25" s="152">
        <v>4.3</v>
      </c>
      <c r="B25" s="148" t="s">
        <v>24</v>
      </c>
      <c r="C25" s="152" t="s">
        <v>714</v>
      </c>
      <c r="D25" s="152" t="s">
        <v>714</v>
      </c>
      <c r="E25" s="387" t="s">
        <v>504</v>
      </c>
      <c r="F25" s="387" t="s">
        <v>504</v>
      </c>
      <c r="G25" s="366" t="s">
        <v>713</v>
      </c>
      <c r="H25" s="152">
        <v>4.3</v>
      </c>
      <c r="I25" s="148" t="s">
        <v>24</v>
      </c>
      <c r="J25" s="366">
        <f t="shared" si="0"/>
        <v>1</v>
      </c>
    </row>
    <row r="26" spans="1:10" ht="60" x14ac:dyDescent="0.35">
      <c r="A26" s="152">
        <v>4.3</v>
      </c>
      <c r="B26" s="148" t="s">
        <v>24</v>
      </c>
      <c r="C26" s="152" t="s">
        <v>715</v>
      </c>
      <c r="D26" s="152" t="s">
        <v>715</v>
      </c>
      <c r="E26" s="387" t="s">
        <v>505</v>
      </c>
      <c r="F26" s="387" t="s">
        <v>505</v>
      </c>
      <c r="G26" s="366" t="s">
        <v>713</v>
      </c>
      <c r="H26" s="152">
        <v>4.3</v>
      </c>
      <c r="I26" s="148" t="s">
        <v>24</v>
      </c>
      <c r="J26" s="366">
        <f t="shared" si="0"/>
        <v>1</v>
      </c>
    </row>
    <row r="27" spans="1:10" ht="60" x14ac:dyDescent="0.35">
      <c r="A27" s="152">
        <v>4.3</v>
      </c>
      <c r="B27" s="153" t="s">
        <v>39</v>
      </c>
      <c r="C27" s="154" t="s">
        <v>40</v>
      </c>
      <c r="D27" s="154" t="s">
        <v>40</v>
      </c>
      <c r="E27" s="387" t="s">
        <v>506</v>
      </c>
      <c r="F27" s="387" t="s">
        <v>506</v>
      </c>
      <c r="G27" s="366" t="s">
        <v>713</v>
      </c>
      <c r="H27" s="152">
        <v>4.3</v>
      </c>
      <c r="I27" s="153" t="s">
        <v>39</v>
      </c>
      <c r="J27" s="366">
        <f t="shared" si="0"/>
        <v>1</v>
      </c>
    </row>
    <row r="28" spans="1:10" ht="48" x14ac:dyDescent="0.35">
      <c r="A28" s="152">
        <v>4.4000000000000004</v>
      </c>
      <c r="B28" s="148" t="s">
        <v>41</v>
      </c>
      <c r="C28" s="149" t="s">
        <v>42</v>
      </c>
      <c r="D28" s="149" t="s">
        <v>42</v>
      </c>
      <c r="E28" s="386" t="s">
        <v>382</v>
      </c>
      <c r="F28" s="386" t="s">
        <v>382</v>
      </c>
      <c r="G28" s="366" t="s">
        <v>712</v>
      </c>
      <c r="H28" s="152">
        <v>4.4000000000000004</v>
      </c>
      <c r="I28" s="148" t="s">
        <v>41</v>
      </c>
      <c r="J28" s="366">
        <f t="shared" si="0"/>
        <v>1</v>
      </c>
    </row>
    <row r="29" spans="1:10" ht="60" x14ac:dyDescent="0.35">
      <c r="A29" s="152">
        <v>4.4000000000000004</v>
      </c>
      <c r="B29" s="148" t="s">
        <v>41</v>
      </c>
      <c r="C29" s="149" t="s">
        <v>44</v>
      </c>
      <c r="D29" s="149" t="s">
        <v>44</v>
      </c>
      <c r="E29" s="386" t="s">
        <v>383</v>
      </c>
      <c r="F29" s="386" t="s">
        <v>383</v>
      </c>
      <c r="G29" s="366" t="s">
        <v>712</v>
      </c>
      <c r="H29" s="152">
        <v>4.4000000000000004</v>
      </c>
      <c r="I29" s="148" t="s">
        <v>41</v>
      </c>
      <c r="J29" s="366">
        <f t="shared" si="0"/>
        <v>1</v>
      </c>
    </row>
    <row r="30" spans="1:10" ht="84" x14ac:dyDescent="0.35">
      <c r="A30" s="152">
        <v>4.4000000000000004</v>
      </c>
      <c r="B30" s="153" t="s">
        <v>41</v>
      </c>
      <c r="C30" s="155" t="s">
        <v>717</v>
      </c>
      <c r="D30" s="155" t="s">
        <v>717</v>
      </c>
      <c r="E30" s="386" t="s">
        <v>716</v>
      </c>
      <c r="F30" s="386" t="s">
        <v>716</v>
      </c>
      <c r="G30" s="366" t="s">
        <v>712</v>
      </c>
      <c r="H30" s="152">
        <v>4.4000000000000004</v>
      </c>
      <c r="I30" s="153" t="s">
        <v>41</v>
      </c>
      <c r="J30" s="366">
        <f t="shared" si="0"/>
        <v>1</v>
      </c>
    </row>
    <row r="31" spans="1:10" ht="84" x14ac:dyDescent="0.35">
      <c r="A31" s="152">
        <v>4.4000000000000004</v>
      </c>
      <c r="B31" s="153" t="s">
        <v>41</v>
      </c>
      <c r="C31" s="155" t="s">
        <v>717</v>
      </c>
      <c r="D31" s="155" t="s">
        <v>717</v>
      </c>
      <c r="E31" s="386" t="s">
        <v>718</v>
      </c>
      <c r="F31" s="386" t="s">
        <v>718</v>
      </c>
      <c r="G31" s="366" t="s">
        <v>712</v>
      </c>
      <c r="H31" s="152">
        <v>4.4000000000000004</v>
      </c>
      <c r="I31" s="153" t="s">
        <v>41</v>
      </c>
      <c r="J31" s="366">
        <f t="shared" si="0"/>
        <v>1</v>
      </c>
    </row>
    <row r="32" spans="1:10" ht="48" x14ac:dyDescent="0.35">
      <c r="A32" s="152">
        <v>4.4000000000000004</v>
      </c>
      <c r="B32" s="148" t="s">
        <v>41</v>
      </c>
      <c r="C32" s="149" t="s">
        <v>49</v>
      </c>
      <c r="D32" s="149" t="s">
        <v>49</v>
      </c>
      <c r="E32" s="386" t="s">
        <v>384</v>
      </c>
      <c r="F32" s="386" t="s">
        <v>384</v>
      </c>
      <c r="G32" s="366" t="s">
        <v>712</v>
      </c>
      <c r="H32" s="152">
        <v>4.4000000000000004</v>
      </c>
      <c r="I32" s="148" t="s">
        <v>41</v>
      </c>
      <c r="J32" s="366">
        <f t="shared" si="0"/>
        <v>1</v>
      </c>
    </row>
    <row r="33" spans="1:10" ht="36" x14ac:dyDescent="0.35">
      <c r="A33" s="152">
        <v>4.4000000000000004</v>
      </c>
      <c r="B33" s="148" t="s">
        <v>41</v>
      </c>
      <c r="C33" s="149" t="s">
        <v>50</v>
      </c>
      <c r="D33" s="149" t="s">
        <v>50</v>
      </c>
      <c r="E33" s="386" t="s">
        <v>511</v>
      </c>
      <c r="F33" s="386" t="s">
        <v>511</v>
      </c>
      <c r="G33" s="366" t="s">
        <v>712</v>
      </c>
      <c r="H33" s="152">
        <v>4.4000000000000004</v>
      </c>
      <c r="I33" s="148" t="s">
        <v>41</v>
      </c>
      <c r="J33" s="366">
        <f t="shared" si="0"/>
        <v>1</v>
      </c>
    </row>
    <row r="34" spans="1:10" ht="60" x14ac:dyDescent="0.35">
      <c r="A34" s="152">
        <v>4.4000000000000004</v>
      </c>
      <c r="B34" s="148" t="s">
        <v>41</v>
      </c>
      <c r="C34" s="149" t="s">
        <v>720</v>
      </c>
      <c r="D34" s="149" t="s">
        <v>720</v>
      </c>
      <c r="E34" s="386" t="s">
        <v>719</v>
      </c>
      <c r="F34" s="386" t="s">
        <v>719</v>
      </c>
      <c r="G34" s="366" t="s">
        <v>712</v>
      </c>
      <c r="H34" s="152">
        <v>4.4000000000000004</v>
      </c>
      <c r="I34" s="148" t="s">
        <v>41</v>
      </c>
      <c r="J34" s="366">
        <f t="shared" si="0"/>
        <v>1</v>
      </c>
    </row>
    <row r="35" spans="1:10" ht="60" x14ac:dyDescent="0.35">
      <c r="A35" s="152">
        <v>4.4000000000000004</v>
      </c>
      <c r="B35" s="148" t="s">
        <v>41</v>
      </c>
      <c r="C35" s="149" t="s">
        <v>720</v>
      </c>
      <c r="D35" s="149" t="s">
        <v>720</v>
      </c>
      <c r="E35" s="386" t="s">
        <v>721</v>
      </c>
      <c r="F35" s="386" t="s">
        <v>721</v>
      </c>
      <c r="G35" s="366" t="s">
        <v>712</v>
      </c>
      <c r="H35" s="152">
        <v>4.4000000000000004</v>
      </c>
      <c r="I35" s="148" t="s">
        <v>41</v>
      </c>
      <c r="J35" s="366">
        <f t="shared" si="0"/>
        <v>1</v>
      </c>
    </row>
    <row r="36" spans="1:10" ht="84" x14ac:dyDescent="0.35">
      <c r="A36" s="152">
        <v>4.4000000000000004</v>
      </c>
      <c r="B36" s="148" t="s">
        <v>41</v>
      </c>
      <c r="C36" s="149" t="s">
        <v>723</v>
      </c>
      <c r="D36" s="149" t="s">
        <v>723</v>
      </c>
      <c r="E36" s="386" t="s">
        <v>722</v>
      </c>
      <c r="F36" s="386" t="s">
        <v>722</v>
      </c>
      <c r="G36" s="366" t="s">
        <v>712</v>
      </c>
      <c r="H36" s="152">
        <v>4.4000000000000004</v>
      </c>
      <c r="I36" s="148" t="s">
        <v>41</v>
      </c>
      <c r="J36" s="366">
        <f t="shared" si="0"/>
        <v>1</v>
      </c>
    </row>
    <row r="37" spans="1:10" ht="84" x14ac:dyDescent="0.35">
      <c r="A37" s="152">
        <v>4.4000000000000004</v>
      </c>
      <c r="B37" s="148" t="s">
        <v>41</v>
      </c>
      <c r="C37" s="149" t="s">
        <v>723</v>
      </c>
      <c r="D37" s="149" t="s">
        <v>723</v>
      </c>
      <c r="E37" s="386" t="s">
        <v>724</v>
      </c>
      <c r="F37" s="386" t="s">
        <v>724</v>
      </c>
      <c r="G37" s="366" t="s">
        <v>712</v>
      </c>
      <c r="H37" s="152">
        <v>4.4000000000000004</v>
      </c>
      <c r="I37" s="148" t="s">
        <v>41</v>
      </c>
      <c r="J37" s="366">
        <f t="shared" si="0"/>
        <v>1</v>
      </c>
    </row>
    <row r="38" spans="1:10" ht="48" x14ac:dyDescent="0.35">
      <c r="A38" s="152">
        <v>4.4000000000000004</v>
      </c>
      <c r="B38" s="148" t="s">
        <v>41</v>
      </c>
      <c r="C38" s="149" t="s">
        <v>725</v>
      </c>
      <c r="D38" s="149" t="s">
        <v>725</v>
      </c>
      <c r="E38" s="386" t="s">
        <v>385</v>
      </c>
      <c r="F38" s="386" t="s">
        <v>385</v>
      </c>
      <c r="G38" s="366" t="s">
        <v>712</v>
      </c>
      <c r="H38" s="152">
        <v>4.4000000000000004</v>
      </c>
      <c r="I38" s="148" t="s">
        <v>41</v>
      </c>
      <c r="J38" s="366">
        <f t="shared" si="0"/>
        <v>1</v>
      </c>
    </row>
    <row r="39" spans="1:10" ht="48" x14ac:dyDescent="0.35">
      <c r="A39" s="152">
        <v>4.4000000000000004</v>
      </c>
      <c r="B39" s="148" t="s">
        <v>41</v>
      </c>
      <c r="C39" s="149" t="s">
        <v>726</v>
      </c>
      <c r="D39" s="149" t="s">
        <v>726</v>
      </c>
      <c r="E39" s="386" t="s">
        <v>512</v>
      </c>
      <c r="F39" s="386" t="s">
        <v>512</v>
      </c>
      <c r="G39" s="366" t="s">
        <v>712</v>
      </c>
      <c r="H39" s="152">
        <v>4.4000000000000004</v>
      </c>
      <c r="I39" s="148" t="s">
        <v>41</v>
      </c>
      <c r="J39" s="366">
        <f t="shared" si="0"/>
        <v>1</v>
      </c>
    </row>
    <row r="40" spans="1:10" ht="72" x14ac:dyDescent="0.35">
      <c r="A40" s="152">
        <v>4.4000000000000004</v>
      </c>
      <c r="B40" s="148" t="s">
        <v>41</v>
      </c>
      <c r="C40" s="149" t="s">
        <v>728</v>
      </c>
      <c r="D40" s="149" t="s">
        <v>728</v>
      </c>
      <c r="E40" s="386" t="s">
        <v>727</v>
      </c>
      <c r="F40" s="386" t="s">
        <v>727</v>
      </c>
      <c r="G40" s="366" t="s">
        <v>712</v>
      </c>
      <c r="H40" s="152">
        <v>4.4000000000000004</v>
      </c>
      <c r="I40" s="148" t="s">
        <v>41</v>
      </c>
      <c r="J40" s="366">
        <f t="shared" si="0"/>
        <v>1</v>
      </c>
    </row>
    <row r="41" spans="1:10" ht="72" x14ac:dyDescent="0.35">
      <c r="A41" s="152">
        <v>4.4000000000000004</v>
      </c>
      <c r="B41" s="148" t="s">
        <v>41</v>
      </c>
      <c r="C41" s="149" t="s">
        <v>728</v>
      </c>
      <c r="D41" s="149" t="s">
        <v>728</v>
      </c>
      <c r="E41" s="386" t="s">
        <v>729</v>
      </c>
      <c r="F41" s="386" t="s">
        <v>729</v>
      </c>
      <c r="G41" s="366" t="s">
        <v>712</v>
      </c>
      <c r="H41" s="152">
        <v>4.4000000000000004</v>
      </c>
      <c r="I41" s="148" t="s">
        <v>41</v>
      </c>
      <c r="J41" s="366">
        <f t="shared" si="0"/>
        <v>1</v>
      </c>
    </row>
    <row r="42" spans="1:10" ht="36" x14ac:dyDescent="0.35">
      <c r="A42" s="151">
        <v>5.0999999999999996</v>
      </c>
      <c r="B42" s="148" t="s">
        <v>58</v>
      </c>
      <c r="C42" s="148" t="s">
        <v>59</v>
      </c>
      <c r="D42" s="148" t="s">
        <v>59</v>
      </c>
      <c r="E42" s="386" t="s">
        <v>386</v>
      </c>
      <c r="F42" s="386" t="s">
        <v>386</v>
      </c>
      <c r="G42" s="366" t="s">
        <v>712</v>
      </c>
      <c r="H42" s="151">
        <v>5.0999999999999996</v>
      </c>
      <c r="I42" s="148" t="s">
        <v>58</v>
      </c>
      <c r="J42" s="366">
        <f t="shared" si="0"/>
        <v>1</v>
      </c>
    </row>
    <row r="43" spans="1:10" ht="60" x14ac:dyDescent="0.35">
      <c r="A43" s="151">
        <v>5.2</v>
      </c>
      <c r="B43" s="148" t="s">
        <v>61</v>
      </c>
      <c r="C43" s="148" t="s">
        <v>61</v>
      </c>
      <c r="D43" s="148" t="s">
        <v>61</v>
      </c>
      <c r="E43" s="386" t="s">
        <v>387</v>
      </c>
      <c r="F43" s="386" t="s">
        <v>387</v>
      </c>
      <c r="G43" s="366" t="s">
        <v>712</v>
      </c>
      <c r="H43" s="151">
        <v>5.2</v>
      </c>
      <c r="I43" s="148" t="s">
        <v>61</v>
      </c>
      <c r="J43" s="366">
        <f t="shared" si="0"/>
        <v>1</v>
      </c>
    </row>
    <row r="44" spans="1:10" ht="24" x14ac:dyDescent="0.35">
      <c r="A44" s="151">
        <v>5.3</v>
      </c>
      <c r="B44" s="148" t="s">
        <v>62</v>
      </c>
      <c r="C44" s="149" t="s">
        <v>63</v>
      </c>
      <c r="D44" s="149" t="s">
        <v>63</v>
      </c>
      <c r="E44" s="386" t="s">
        <v>388</v>
      </c>
      <c r="F44" s="386" t="s">
        <v>388</v>
      </c>
      <c r="G44" s="366" t="s">
        <v>712</v>
      </c>
      <c r="H44" s="151">
        <v>5.3</v>
      </c>
      <c r="I44" s="148" t="s">
        <v>62</v>
      </c>
      <c r="J44" s="366">
        <f t="shared" si="0"/>
        <v>1</v>
      </c>
    </row>
    <row r="45" spans="1:10" ht="24" x14ac:dyDescent="0.35">
      <c r="A45" s="151">
        <v>5.3</v>
      </c>
      <c r="B45" s="148" t="s">
        <v>62</v>
      </c>
      <c r="C45" s="149" t="s">
        <v>65</v>
      </c>
      <c r="D45" s="149" t="s">
        <v>65</v>
      </c>
      <c r="E45" s="386" t="s">
        <v>389</v>
      </c>
      <c r="F45" s="386" t="s">
        <v>389</v>
      </c>
      <c r="G45" s="366" t="s">
        <v>712</v>
      </c>
      <c r="H45" s="151">
        <v>5.3</v>
      </c>
      <c r="I45" s="148" t="s">
        <v>62</v>
      </c>
      <c r="J45" s="366">
        <f t="shared" si="0"/>
        <v>1</v>
      </c>
    </row>
    <row r="46" spans="1:10" x14ac:dyDescent="0.35">
      <c r="A46" s="151">
        <v>5.3</v>
      </c>
      <c r="B46" s="148" t="s">
        <v>62</v>
      </c>
      <c r="C46" s="149" t="s">
        <v>66</v>
      </c>
      <c r="D46" s="149" t="s">
        <v>66</v>
      </c>
      <c r="E46" s="386" t="s">
        <v>390</v>
      </c>
      <c r="F46" s="386" t="s">
        <v>390</v>
      </c>
      <c r="G46" s="366" t="s">
        <v>712</v>
      </c>
      <c r="H46" s="151">
        <v>5.3</v>
      </c>
      <c r="I46" s="148" t="s">
        <v>62</v>
      </c>
      <c r="J46" s="366">
        <f t="shared" si="0"/>
        <v>1</v>
      </c>
    </row>
    <row r="47" spans="1:10" ht="48" x14ac:dyDescent="0.35">
      <c r="A47" s="151">
        <v>5.3</v>
      </c>
      <c r="B47" s="148" t="s">
        <v>62</v>
      </c>
      <c r="C47" s="149" t="s">
        <v>67</v>
      </c>
      <c r="D47" s="149" t="s">
        <v>67</v>
      </c>
      <c r="E47" s="386" t="s">
        <v>391</v>
      </c>
      <c r="F47" s="386" t="s">
        <v>391</v>
      </c>
      <c r="G47" s="366" t="s">
        <v>712</v>
      </c>
      <c r="H47" s="151">
        <v>5.3</v>
      </c>
      <c r="I47" s="148" t="s">
        <v>62</v>
      </c>
      <c r="J47" s="366">
        <f t="shared" si="0"/>
        <v>1</v>
      </c>
    </row>
    <row r="48" spans="1:10" ht="60" x14ac:dyDescent="0.35">
      <c r="A48" s="151">
        <v>6.1</v>
      </c>
      <c r="B48" s="151" t="s">
        <v>69</v>
      </c>
      <c r="C48" s="150" t="s">
        <v>70</v>
      </c>
      <c r="D48" s="150" t="s">
        <v>70</v>
      </c>
      <c r="E48" s="388" t="s">
        <v>730</v>
      </c>
      <c r="F48" s="386" t="s">
        <v>784</v>
      </c>
      <c r="G48" s="366" t="s">
        <v>887</v>
      </c>
      <c r="H48" s="151">
        <v>6.1</v>
      </c>
      <c r="I48" s="151" t="s">
        <v>69</v>
      </c>
      <c r="J48" s="366">
        <v>1</v>
      </c>
    </row>
    <row r="49" spans="1:10" ht="60" x14ac:dyDescent="0.35">
      <c r="A49" s="151">
        <v>6.1</v>
      </c>
      <c r="B49" s="151" t="s">
        <v>69</v>
      </c>
      <c r="C49" s="150" t="s">
        <v>70</v>
      </c>
      <c r="D49" s="150" t="s">
        <v>70</v>
      </c>
      <c r="E49" s="388" t="s">
        <v>732</v>
      </c>
      <c r="F49" s="386" t="s">
        <v>785</v>
      </c>
      <c r="G49" s="366" t="s">
        <v>887</v>
      </c>
      <c r="H49" s="151">
        <v>6.1</v>
      </c>
      <c r="I49" s="151" t="s">
        <v>69</v>
      </c>
      <c r="J49" s="366">
        <v>1</v>
      </c>
    </row>
    <row r="50" spans="1:10" ht="60" x14ac:dyDescent="0.35">
      <c r="A50" s="151">
        <v>6.1</v>
      </c>
      <c r="B50" s="151" t="s">
        <v>69</v>
      </c>
      <c r="C50" s="150" t="s">
        <v>70</v>
      </c>
      <c r="D50" s="150" t="s">
        <v>70</v>
      </c>
      <c r="E50" s="388" t="s">
        <v>733</v>
      </c>
      <c r="F50" s="386" t="s">
        <v>786</v>
      </c>
      <c r="G50" s="366" t="s">
        <v>887</v>
      </c>
      <c r="H50" s="151">
        <v>6.1</v>
      </c>
      <c r="I50" s="151" t="s">
        <v>69</v>
      </c>
      <c r="J50" s="366">
        <v>1</v>
      </c>
    </row>
    <row r="51" spans="1:10" ht="60" x14ac:dyDescent="0.35">
      <c r="A51" s="151">
        <v>6.1</v>
      </c>
      <c r="B51" s="151" t="s">
        <v>69</v>
      </c>
      <c r="C51" s="150" t="s">
        <v>70</v>
      </c>
      <c r="D51" s="150" t="s">
        <v>70</v>
      </c>
      <c r="E51" s="388" t="s">
        <v>734</v>
      </c>
      <c r="F51" s="386" t="s">
        <v>787</v>
      </c>
      <c r="G51" s="366" t="s">
        <v>887</v>
      </c>
      <c r="H51" s="151">
        <v>6.1</v>
      </c>
      <c r="I51" s="151" t="s">
        <v>69</v>
      </c>
      <c r="J51" s="366">
        <v>1</v>
      </c>
    </row>
    <row r="52" spans="1:10" ht="36" x14ac:dyDescent="0.35">
      <c r="A52" s="151">
        <v>6.2</v>
      </c>
      <c r="B52" s="151" t="s">
        <v>72</v>
      </c>
      <c r="C52" s="150" t="s">
        <v>73</v>
      </c>
      <c r="D52" s="150" t="s">
        <v>73</v>
      </c>
      <c r="E52" s="387" t="s">
        <v>514</v>
      </c>
      <c r="F52" s="387" t="s">
        <v>514</v>
      </c>
      <c r="G52" s="366" t="s">
        <v>713</v>
      </c>
      <c r="H52" s="151">
        <v>6.2</v>
      </c>
      <c r="I52" s="151" t="s">
        <v>72</v>
      </c>
      <c r="J52" s="366">
        <f t="shared" ref="J52:J83" si="1">IF(E52=F52,1,0)</f>
        <v>1</v>
      </c>
    </row>
    <row r="53" spans="1:10" ht="36" x14ac:dyDescent="0.35">
      <c r="A53" s="151">
        <v>6.2</v>
      </c>
      <c r="B53" s="151" t="s">
        <v>72</v>
      </c>
      <c r="C53" s="150" t="s">
        <v>75</v>
      </c>
      <c r="D53" s="150" t="s">
        <v>75</v>
      </c>
      <c r="E53" s="387" t="s">
        <v>515</v>
      </c>
      <c r="F53" s="387" t="s">
        <v>515</v>
      </c>
      <c r="G53" s="366" t="s">
        <v>713</v>
      </c>
      <c r="H53" s="151">
        <v>6.2</v>
      </c>
      <c r="I53" s="151" t="s">
        <v>72</v>
      </c>
      <c r="J53" s="366">
        <f t="shared" si="1"/>
        <v>1</v>
      </c>
    </row>
    <row r="54" spans="1:10" ht="48" x14ac:dyDescent="0.35">
      <c r="A54" s="151">
        <v>6.2</v>
      </c>
      <c r="B54" s="151" t="s">
        <v>72</v>
      </c>
      <c r="C54" s="150" t="s">
        <v>76</v>
      </c>
      <c r="D54" s="150" t="s">
        <v>76</v>
      </c>
      <c r="E54" s="387" t="s">
        <v>516</v>
      </c>
      <c r="F54" s="387" t="s">
        <v>516</v>
      </c>
      <c r="G54" s="366" t="s">
        <v>713</v>
      </c>
      <c r="H54" s="151">
        <v>6.2</v>
      </c>
      <c r="I54" s="151" t="s">
        <v>72</v>
      </c>
      <c r="J54" s="366">
        <f t="shared" si="1"/>
        <v>1</v>
      </c>
    </row>
    <row r="55" spans="1:10" ht="36" x14ac:dyDescent="0.35">
      <c r="A55" s="151">
        <v>6.2</v>
      </c>
      <c r="B55" s="151" t="s">
        <v>72</v>
      </c>
      <c r="C55" s="150" t="s">
        <v>77</v>
      </c>
      <c r="D55" s="150" t="s">
        <v>77</v>
      </c>
      <c r="E55" s="387" t="s">
        <v>517</v>
      </c>
      <c r="F55" s="387" t="s">
        <v>517</v>
      </c>
      <c r="G55" s="366" t="s">
        <v>713</v>
      </c>
      <c r="H55" s="151">
        <v>6.2</v>
      </c>
      <c r="I55" s="151" t="s">
        <v>72</v>
      </c>
      <c r="J55" s="366">
        <f t="shared" si="1"/>
        <v>1</v>
      </c>
    </row>
    <row r="56" spans="1:10" ht="36" x14ac:dyDescent="0.35">
      <c r="A56" s="151">
        <v>6.2</v>
      </c>
      <c r="B56" s="151" t="s">
        <v>72</v>
      </c>
      <c r="C56" s="150" t="s">
        <v>78</v>
      </c>
      <c r="D56" s="150" t="s">
        <v>78</v>
      </c>
      <c r="E56" s="387" t="s">
        <v>518</v>
      </c>
      <c r="F56" s="387" t="s">
        <v>518</v>
      </c>
      <c r="G56" s="366" t="s">
        <v>713</v>
      </c>
      <c r="H56" s="151">
        <v>6.2</v>
      </c>
      <c r="I56" s="151" t="s">
        <v>72</v>
      </c>
      <c r="J56" s="366">
        <f t="shared" si="1"/>
        <v>1</v>
      </c>
    </row>
    <row r="57" spans="1:10" ht="48" x14ac:dyDescent="0.35">
      <c r="A57" s="151">
        <v>6.2</v>
      </c>
      <c r="B57" s="151" t="s">
        <v>72</v>
      </c>
      <c r="C57" s="150" t="s">
        <v>79</v>
      </c>
      <c r="D57" s="150" t="s">
        <v>79</v>
      </c>
      <c r="E57" s="387" t="s">
        <v>519</v>
      </c>
      <c r="F57" s="387" t="s">
        <v>519</v>
      </c>
      <c r="G57" s="366" t="s">
        <v>713</v>
      </c>
      <c r="H57" s="151">
        <v>6.2</v>
      </c>
      <c r="I57" s="151" t="s">
        <v>72</v>
      </c>
      <c r="J57" s="366">
        <f t="shared" si="1"/>
        <v>1</v>
      </c>
    </row>
    <row r="58" spans="1:10" ht="36" x14ac:dyDescent="0.35">
      <c r="A58" s="151">
        <v>6.2</v>
      </c>
      <c r="B58" s="151" t="s">
        <v>72</v>
      </c>
      <c r="C58" s="150" t="s">
        <v>80</v>
      </c>
      <c r="D58" s="150" t="s">
        <v>80</v>
      </c>
      <c r="E58" s="387" t="s">
        <v>520</v>
      </c>
      <c r="F58" s="387" t="s">
        <v>520</v>
      </c>
      <c r="G58" s="366" t="s">
        <v>713</v>
      </c>
      <c r="H58" s="151">
        <v>6.2</v>
      </c>
      <c r="I58" s="151" t="s">
        <v>72</v>
      </c>
      <c r="J58" s="366">
        <f t="shared" si="1"/>
        <v>1</v>
      </c>
    </row>
    <row r="59" spans="1:10" ht="36" x14ac:dyDescent="0.35">
      <c r="A59" s="151">
        <v>6.2</v>
      </c>
      <c r="B59" s="151" t="s">
        <v>72</v>
      </c>
      <c r="C59" s="150" t="s">
        <v>81</v>
      </c>
      <c r="D59" s="150" t="s">
        <v>81</v>
      </c>
      <c r="E59" s="387" t="s">
        <v>521</v>
      </c>
      <c r="F59" s="387" t="s">
        <v>521</v>
      </c>
      <c r="G59" s="366" t="s">
        <v>713</v>
      </c>
      <c r="H59" s="151">
        <v>6.2</v>
      </c>
      <c r="I59" s="151" t="s">
        <v>72</v>
      </c>
      <c r="J59" s="366">
        <f t="shared" si="1"/>
        <v>1</v>
      </c>
    </row>
    <row r="60" spans="1:10" ht="36" x14ac:dyDescent="0.35">
      <c r="A60" s="151">
        <v>6.2</v>
      </c>
      <c r="B60" s="151" t="s">
        <v>72</v>
      </c>
      <c r="C60" s="150" t="s">
        <v>82</v>
      </c>
      <c r="D60" s="150" t="s">
        <v>82</v>
      </c>
      <c r="E60" s="387" t="s">
        <v>522</v>
      </c>
      <c r="F60" s="387" t="s">
        <v>522</v>
      </c>
      <c r="G60" s="366" t="s">
        <v>713</v>
      </c>
      <c r="H60" s="151">
        <v>6.2</v>
      </c>
      <c r="I60" s="151" t="s">
        <v>72</v>
      </c>
      <c r="J60" s="366">
        <f t="shared" si="1"/>
        <v>1</v>
      </c>
    </row>
    <row r="61" spans="1:10" ht="60" x14ac:dyDescent="0.35">
      <c r="A61" s="151">
        <v>6.2</v>
      </c>
      <c r="B61" s="151" t="s">
        <v>72</v>
      </c>
      <c r="C61" s="150" t="s">
        <v>735</v>
      </c>
      <c r="D61" s="150" t="s">
        <v>735</v>
      </c>
      <c r="E61" s="387" t="s">
        <v>523</v>
      </c>
      <c r="F61" s="387" t="s">
        <v>523</v>
      </c>
      <c r="G61" s="366" t="s">
        <v>713</v>
      </c>
      <c r="H61" s="151">
        <v>6.2</v>
      </c>
      <c r="I61" s="151" t="s">
        <v>72</v>
      </c>
      <c r="J61" s="366">
        <f t="shared" si="1"/>
        <v>1</v>
      </c>
    </row>
    <row r="62" spans="1:10" ht="60" x14ac:dyDescent="0.35">
      <c r="A62" s="151">
        <v>6.2</v>
      </c>
      <c r="B62" s="151" t="s">
        <v>72</v>
      </c>
      <c r="C62" s="150" t="s">
        <v>736</v>
      </c>
      <c r="D62" s="150" t="s">
        <v>736</v>
      </c>
      <c r="E62" s="387" t="s">
        <v>524</v>
      </c>
      <c r="F62" s="387" t="s">
        <v>524</v>
      </c>
      <c r="G62" s="366" t="s">
        <v>713</v>
      </c>
      <c r="H62" s="151">
        <v>6.2</v>
      </c>
      <c r="I62" s="151" t="s">
        <v>72</v>
      </c>
      <c r="J62" s="366">
        <f t="shared" si="1"/>
        <v>1</v>
      </c>
    </row>
    <row r="63" spans="1:10" ht="36" x14ac:dyDescent="0.35">
      <c r="A63" s="151">
        <v>6.2</v>
      </c>
      <c r="B63" s="151" t="s">
        <v>72</v>
      </c>
      <c r="C63" s="150" t="s">
        <v>83</v>
      </c>
      <c r="D63" s="150" t="s">
        <v>83</v>
      </c>
      <c r="E63" s="387" t="s">
        <v>525</v>
      </c>
      <c r="F63" s="387" t="s">
        <v>525</v>
      </c>
      <c r="G63" s="366" t="s">
        <v>713</v>
      </c>
      <c r="H63" s="151">
        <v>6.2</v>
      </c>
      <c r="I63" s="151" t="s">
        <v>72</v>
      </c>
      <c r="J63" s="366">
        <f t="shared" si="1"/>
        <v>1</v>
      </c>
    </row>
    <row r="64" spans="1:10" ht="36" x14ac:dyDescent="0.35">
      <c r="A64" s="151">
        <v>6.2</v>
      </c>
      <c r="B64" s="151" t="s">
        <v>72</v>
      </c>
      <c r="C64" s="150" t="s">
        <v>84</v>
      </c>
      <c r="D64" s="150" t="s">
        <v>84</v>
      </c>
      <c r="E64" s="387" t="s">
        <v>526</v>
      </c>
      <c r="F64" s="387" t="s">
        <v>526</v>
      </c>
      <c r="G64" s="366" t="s">
        <v>713</v>
      </c>
      <c r="H64" s="151">
        <v>6.2</v>
      </c>
      <c r="I64" s="151" t="s">
        <v>72</v>
      </c>
      <c r="J64" s="366">
        <f t="shared" si="1"/>
        <v>1</v>
      </c>
    </row>
    <row r="65" spans="1:10" ht="36" x14ac:dyDescent="0.35">
      <c r="A65" s="151">
        <v>6.2</v>
      </c>
      <c r="B65" s="151" t="s">
        <v>72</v>
      </c>
      <c r="C65" s="150" t="s">
        <v>85</v>
      </c>
      <c r="D65" s="150" t="s">
        <v>85</v>
      </c>
      <c r="E65" s="387" t="s">
        <v>527</v>
      </c>
      <c r="F65" s="387" t="s">
        <v>527</v>
      </c>
      <c r="G65" s="366" t="s">
        <v>713</v>
      </c>
      <c r="H65" s="151">
        <v>6.2</v>
      </c>
      <c r="I65" s="151" t="s">
        <v>72</v>
      </c>
      <c r="J65" s="366">
        <f t="shared" si="1"/>
        <v>1</v>
      </c>
    </row>
    <row r="66" spans="1:10" ht="36" x14ac:dyDescent="0.35">
      <c r="A66" s="151">
        <v>6.2</v>
      </c>
      <c r="B66" s="151" t="s">
        <v>72</v>
      </c>
      <c r="C66" s="150" t="s">
        <v>86</v>
      </c>
      <c r="D66" s="150" t="s">
        <v>86</v>
      </c>
      <c r="E66" s="387" t="s">
        <v>528</v>
      </c>
      <c r="F66" s="387" t="s">
        <v>528</v>
      </c>
      <c r="G66" s="366" t="s">
        <v>713</v>
      </c>
      <c r="H66" s="151">
        <v>6.2</v>
      </c>
      <c r="I66" s="151" t="s">
        <v>72</v>
      </c>
      <c r="J66" s="366">
        <f t="shared" si="1"/>
        <v>1</v>
      </c>
    </row>
    <row r="67" spans="1:10" ht="36" x14ac:dyDescent="0.35">
      <c r="A67" s="156">
        <v>6.3</v>
      </c>
      <c r="B67" s="153" t="s">
        <v>88</v>
      </c>
      <c r="C67" s="153" t="s">
        <v>89</v>
      </c>
      <c r="D67" s="153" t="s">
        <v>89</v>
      </c>
      <c r="E67" s="386" t="s">
        <v>392</v>
      </c>
      <c r="F67" s="386" t="s">
        <v>392</v>
      </c>
      <c r="G67" s="366" t="s">
        <v>712</v>
      </c>
      <c r="H67" s="156">
        <v>6.3</v>
      </c>
      <c r="I67" s="153" t="s">
        <v>88</v>
      </c>
      <c r="J67" s="366">
        <f t="shared" si="1"/>
        <v>1</v>
      </c>
    </row>
    <row r="68" spans="1:10" ht="96" x14ac:dyDescent="0.35">
      <c r="A68" s="156">
        <v>6.4</v>
      </c>
      <c r="B68" s="153" t="s">
        <v>90</v>
      </c>
      <c r="C68" s="156" t="s">
        <v>91</v>
      </c>
      <c r="D68" s="156" t="s">
        <v>91</v>
      </c>
      <c r="E68" s="386" t="s">
        <v>393</v>
      </c>
      <c r="F68" s="386" t="s">
        <v>393</v>
      </c>
      <c r="G68" s="366" t="s">
        <v>712</v>
      </c>
      <c r="H68" s="156">
        <v>6.4</v>
      </c>
      <c r="I68" s="153" t="s">
        <v>90</v>
      </c>
      <c r="J68" s="366">
        <f t="shared" si="1"/>
        <v>1</v>
      </c>
    </row>
    <row r="69" spans="1:10" ht="96" x14ac:dyDescent="0.35">
      <c r="A69" s="156">
        <v>6.4</v>
      </c>
      <c r="B69" s="153" t="s">
        <v>90</v>
      </c>
      <c r="C69" s="156" t="s">
        <v>92</v>
      </c>
      <c r="D69" s="156" t="s">
        <v>92</v>
      </c>
      <c r="E69" s="386" t="s">
        <v>394</v>
      </c>
      <c r="F69" s="386" t="s">
        <v>394</v>
      </c>
      <c r="G69" s="366" t="s">
        <v>712</v>
      </c>
      <c r="H69" s="156">
        <v>6.4</v>
      </c>
      <c r="I69" s="153" t="s">
        <v>90</v>
      </c>
      <c r="J69" s="366">
        <f t="shared" si="1"/>
        <v>1</v>
      </c>
    </row>
    <row r="70" spans="1:10" ht="96" x14ac:dyDescent="0.35">
      <c r="A70" s="156">
        <v>6.4</v>
      </c>
      <c r="B70" s="153" t="s">
        <v>90</v>
      </c>
      <c r="C70" s="156" t="s">
        <v>94</v>
      </c>
      <c r="D70" s="156" t="s">
        <v>94</v>
      </c>
      <c r="E70" s="386" t="s">
        <v>395</v>
      </c>
      <c r="F70" s="386" t="s">
        <v>395</v>
      </c>
      <c r="G70" s="366" t="s">
        <v>712</v>
      </c>
      <c r="H70" s="156">
        <v>6.4</v>
      </c>
      <c r="I70" s="153" t="s">
        <v>90</v>
      </c>
      <c r="J70" s="366">
        <f t="shared" si="1"/>
        <v>1</v>
      </c>
    </row>
    <row r="71" spans="1:10" ht="96" x14ac:dyDescent="0.35">
      <c r="A71" s="156">
        <v>6.4</v>
      </c>
      <c r="B71" s="153" t="s">
        <v>90</v>
      </c>
      <c r="C71" s="156" t="s">
        <v>95</v>
      </c>
      <c r="D71" s="156" t="s">
        <v>95</v>
      </c>
      <c r="E71" s="386" t="s">
        <v>396</v>
      </c>
      <c r="F71" s="386" t="s">
        <v>396</v>
      </c>
      <c r="G71" s="366" t="s">
        <v>712</v>
      </c>
      <c r="H71" s="156">
        <v>6.4</v>
      </c>
      <c r="I71" s="153" t="s">
        <v>90</v>
      </c>
      <c r="J71" s="366">
        <f t="shared" si="1"/>
        <v>1</v>
      </c>
    </row>
    <row r="72" spans="1:10" ht="96" x14ac:dyDescent="0.35">
      <c r="A72" s="156">
        <v>6.4</v>
      </c>
      <c r="B72" s="153" t="s">
        <v>90</v>
      </c>
      <c r="C72" s="156" t="s">
        <v>96</v>
      </c>
      <c r="D72" s="156" t="s">
        <v>96</v>
      </c>
      <c r="E72" s="386" t="s">
        <v>397</v>
      </c>
      <c r="F72" s="386" t="s">
        <v>397</v>
      </c>
      <c r="G72" s="366" t="s">
        <v>712</v>
      </c>
      <c r="H72" s="156">
        <v>6.4</v>
      </c>
      <c r="I72" s="153" t="s">
        <v>90</v>
      </c>
      <c r="J72" s="366">
        <f t="shared" si="1"/>
        <v>1</v>
      </c>
    </row>
    <row r="73" spans="1:10" ht="96" x14ac:dyDescent="0.35">
      <c r="A73" s="156">
        <v>6.4</v>
      </c>
      <c r="B73" s="153" t="s">
        <v>90</v>
      </c>
      <c r="C73" s="156" t="s">
        <v>97</v>
      </c>
      <c r="D73" s="156" t="s">
        <v>97</v>
      </c>
      <c r="E73" s="386" t="s">
        <v>398</v>
      </c>
      <c r="F73" s="386" t="s">
        <v>398</v>
      </c>
      <c r="G73" s="366" t="s">
        <v>712</v>
      </c>
      <c r="H73" s="156">
        <v>6.4</v>
      </c>
      <c r="I73" s="153" t="s">
        <v>90</v>
      </c>
      <c r="J73" s="366">
        <f t="shared" si="1"/>
        <v>1</v>
      </c>
    </row>
    <row r="74" spans="1:10" ht="96" x14ac:dyDescent="0.35">
      <c r="A74" s="156">
        <v>6.4</v>
      </c>
      <c r="B74" s="153" t="s">
        <v>90</v>
      </c>
      <c r="C74" s="156" t="s">
        <v>98</v>
      </c>
      <c r="D74" s="156" t="s">
        <v>98</v>
      </c>
      <c r="E74" s="386" t="s">
        <v>399</v>
      </c>
      <c r="F74" s="386" t="s">
        <v>399</v>
      </c>
      <c r="G74" s="366" t="s">
        <v>712</v>
      </c>
      <c r="H74" s="156">
        <v>6.4</v>
      </c>
      <c r="I74" s="153" t="s">
        <v>90</v>
      </c>
      <c r="J74" s="366">
        <f t="shared" si="1"/>
        <v>1</v>
      </c>
    </row>
    <row r="75" spans="1:10" ht="96" x14ac:dyDescent="0.35">
      <c r="A75" s="156">
        <v>6.4</v>
      </c>
      <c r="B75" s="153" t="s">
        <v>90</v>
      </c>
      <c r="C75" s="156" t="s">
        <v>99</v>
      </c>
      <c r="D75" s="156" t="s">
        <v>99</v>
      </c>
      <c r="E75" s="386" t="s">
        <v>400</v>
      </c>
      <c r="F75" s="386" t="s">
        <v>400</v>
      </c>
      <c r="G75" s="366" t="s">
        <v>712</v>
      </c>
      <c r="H75" s="156">
        <v>6.4</v>
      </c>
      <c r="I75" s="153" t="s">
        <v>90</v>
      </c>
      <c r="J75" s="366">
        <f t="shared" si="1"/>
        <v>1</v>
      </c>
    </row>
    <row r="76" spans="1:10" ht="96" x14ac:dyDescent="0.35">
      <c r="A76" s="156">
        <v>6.4</v>
      </c>
      <c r="B76" s="153" t="s">
        <v>90</v>
      </c>
      <c r="C76" s="156" t="s">
        <v>100</v>
      </c>
      <c r="D76" s="156" t="s">
        <v>100</v>
      </c>
      <c r="E76" s="386" t="s">
        <v>401</v>
      </c>
      <c r="F76" s="386" t="s">
        <v>401</v>
      </c>
      <c r="G76" s="366" t="s">
        <v>712</v>
      </c>
      <c r="H76" s="156">
        <v>6.4</v>
      </c>
      <c r="I76" s="153" t="s">
        <v>90</v>
      </c>
      <c r="J76" s="366">
        <f t="shared" si="1"/>
        <v>1</v>
      </c>
    </row>
    <row r="77" spans="1:10" ht="96" x14ac:dyDescent="0.35">
      <c r="A77" s="156">
        <v>6.4</v>
      </c>
      <c r="B77" s="153" t="s">
        <v>90</v>
      </c>
      <c r="C77" s="156" t="s">
        <v>101</v>
      </c>
      <c r="D77" s="156" t="s">
        <v>101</v>
      </c>
      <c r="E77" s="386" t="s">
        <v>402</v>
      </c>
      <c r="F77" s="386" t="s">
        <v>402</v>
      </c>
      <c r="G77" s="366" t="s">
        <v>712</v>
      </c>
      <c r="H77" s="156">
        <v>6.4</v>
      </c>
      <c r="I77" s="153" t="s">
        <v>90</v>
      </c>
      <c r="J77" s="366">
        <f t="shared" si="1"/>
        <v>1</v>
      </c>
    </row>
    <row r="78" spans="1:10" ht="96" x14ac:dyDescent="0.35">
      <c r="A78" s="156">
        <v>6.4</v>
      </c>
      <c r="B78" s="153" t="s">
        <v>90</v>
      </c>
      <c r="C78" s="156" t="s">
        <v>102</v>
      </c>
      <c r="D78" s="156" t="s">
        <v>102</v>
      </c>
      <c r="E78" s="386" t="s">
        <v>403</v>
      </c>
      <c r="F78" s="386" t="s">
        <v>403</v>
      </c>
      <c r="G78" s="366" t="s">
        <v>712</v>
      </c>
      <c r="H78" s="156">
        <v>6.4</v>
      </c>
      <c r="I78" s="153" t="s">
        <v>90</v>
      </c>
      <c r="J78" s="366">
        <f t="shared" si="1"/>
        <v>1</v>
      </c>
    </row>
    <row r="79" spans="1:10" ht="96" x14ac:dyDescent="0.35">
      <c r="A79" s="156">
        <v>6.4</v>
      </c>
      <c r="B79" s="153" t="s">
        <v>90</v>
      </c>
      <c r="C79" s="156" t="s">
        <v>103</v>
      </c>
      <c r="D79" s="156" t="s">
        <v>103</v>
      </c>
      <c r="E79" s="386" t="s">
        <v>404</v>
      </c>
      <c r="F79" s="386" t="s">
        <v>404</v>
      </c>
      <c r="G79" s="366" t="s">
        <v>712</v>
      </c>
      <c r="H79" s="156">
        <v>6.4</v>
      </c>
      <c r="I79" s="153" t="s">
        <v>90</v>
      </c>
      <c r="J79" s="366">
        <f t="shared" si="1"/>
        <v>1</v>
      </c>
    </row>
    <row r="80" spans="1:10" ht="96" x14ac:dyDescent="0.35">
      <c r="A80" s="156">
        <v>6.4</v>
      </c>
      <c r="B80" s="153" t="s">
        <v>90</v>
      </c>
      <c r="C80" s="157" t="s">
        <v>104</v>
      </c>
      <c r="D80" s="157" t="s">
        <v>104</v>
      </c>
      <c r="E80" s="386" t="s">
        <v>405</v>
      </c>
      <c r="F80" s="386" t="s">
        <v>405</v>
      </c>
      <c r="G80" s="366" t="s">
        <v>712</v>
      </c>
      <c r="H80" s="156">
        <v>6.4</v>
      </c>
      <c r="I80" s="153" t="s">
        <v>90</v>
      </c>
      <c r="J80" s="366">
        <f t="shared" si="1"/>
        <v>1</v>
      </c>
    </row>
    <row r="81" spans="1:10" ht="96" x14ac:dyDescent="0.35">
      <c r="A81" s="156">
        <v>6.4</v>
      </c>
      <c r="B81" s="153" t="s">
        <v>90</v>
      </c>
      <c r="C81" s="156" t="s">
        <v>105</v>
      </c>
      <c r="D81" s="156" t="s">
        <v>105</v>
      </c>
      <c r="E81" s="386" t="s">
        <v>406</v>
      </c>
      <c r="F81" s="386" t="s">
        <v>406</v>
      </c>
      <c r="G81" s="366" t="s">
        <v>712</v>
      </c>
      <c r="H81" s="156">
        <v>6.4</v>
      </c>
      <c r="I81" s="153" t="s">
        <v>90</v>
      </c>
      <c r="J81" s="366">
        <f t="shared" si="1"/>
        <v>1</v>
      </c>
    </row>
    <row r="82" spans="1:10" ht="96" x14ac:dyDescent="0.35">
      <c r="A82" s="156">
        <v>6.4</v>
      </c>
      <c r="B82" s="153" t="s">
        <v>90</v>
      </c>
      <c r="C82" s="156" t="s">
        <v>106</v>
      </c>
      <c r="D82" s="156" t="s">
        <v>106</v>
      </c>
      <c r="E82" s="386" t="s">
        <v>407</v>
      </c>
      <c r="F82" s="386" t="s">
        <v>407</v>
      </c>
      <c r="G82" s="366" t="s">
        <v>712</v>
      </c>
      <c r="H82" s="156">
        <v>6.4</v>
      </c>
      <c r="I82" s="153" t="s">
        <v>90</v>
      </c>
      <c r="J82" s="366">
        <f t="shared" si="1"/>
        <v>1</v>
      </c>
    </row>
    <row r="83" spans="1:10" ht="72" x14ac:dyDescent="0.35">
      <c r="A83" s="151">
        <v>6.5</v>
      </c>
      <c r="B83" s="148" t="s">
        <v>107</v>
      </c>
      <c r="C83" s="149" t="s">
        <v>108</v>
      </c>
      <c r="D83" s="149" t="s">
        <v>108</v>
      </c>
      <c r="E83" s="386" t="s">
        <v>408</v>
      </c>
      <c r="F83" s="386" t="s">
        <v>408</v>
      </c>
      <c r="G83" s="366" t="s">
        <v>712</v>
      </c>
      <c r="H83" s="151">
        <v>6.5</v>
      </c>
      <c r="I83" s="148" t="s">
        <v>107</v>
      </c>
      <c r="J83" s="366">
        <f t="shared" si="1"/>
        <v>1</v>
      </c>
    </row>
    <row r="84" spans="1:10" ht="48" x14ac:dyDescent="0.35">
      <c r="A84" s="156">
        <v>6.5</v>
      </c>
      <c r="B84" s="153" t="s">
        <v>109</v>
      </c>
      <c r="C84" s="155" t="s">
        <v>110</v>
      </c>
      <c r="D84" s="155" t="s">
        <v>110</v>
      </c>
      <c r="E84" s="386" t="s">
        <v>409</v>
      </c>
      <c r="F84" s="386" t="s">
        <v>409</v>
      </c>
      <c r="G84" s="366" t="s">
        <v>712</v>
      </c>
      <c r="H84" s="156">
        <v>6.5</v>
      </c>
      <c r="I84" s="153" t="s">
        <v>109</v>
      </c>
      <c r="J84" s="366">
        <f t="shared" ref="J84:J115" si="2">IF(E84=F84,1,0)</f>
        <v>1</v>
      </c>
    </row>
    <row r="85" spans="1:10" ht="48" x14ac:dyDescent="0.35">
      <c r="A85" s="156">
        <v>6.5</v>
      </c>
      <c r="B85" s="153" t="s">
        <v>109</v>
      </c>
      <c r="C85" s="155" t="s">
        <v>111</v>
      </c>
      <c r="D85" s="155" t="s">
        <v>111</v>
      </c>
      <c r="E85" s="386" t="s">
        <v>410</v>
      </c>
      <c r="F85" s="386" t="s">
        <v>410</v>
      </c>
      <c r="G85" s="366" t="s">
        <v>712</v>
      </c>
      <c r="H85" s="156">
        <v>6.5</v>
      </c>
      <c r="I85" s="153" t="s">
        <v>109</v>
      </c>
      <c r="J85" s="366">
        <f t="shared" si="2"/>
        <v>1</v>
      </c>
    </row>
    <row r="86" spans="1:10" ht="72" x14ac:dyDescent="0.35">
      <c r="A86" s="151">
        <v>6.5</v>
      </c>
      <c r="B86" s="148" t="s">
        <v>107</v>
      </c>
      <c r="C86" s="149" t="s">
        <v>112</v>
      </c>
      <c r="D86" s="149" t="s">
        <v>112</v>
      </c>
      <c r="E86" s="386" t="s">
        <v>411</v>
      </c>
      <c r="F86" s="386" t="s">
        <v>411</v>
      </c>
      <c r="G86" s="366" t="s">
        <v>712</v>
      </c>
      <c r="H86" s="151">
        <v>6.5</v>
      </c>
      <c r="I86" s="148" t="s">
        <v>107</v>
      </c>
      <c r="J86" s="366">
        <f t="shared" si="2"/>
        <v>1</v>
      </c>
    </row>
    <row r="87" spans="1:10" ht="72" x14ac:dyDescent="0.35">
      <c r="A87" s="151">
        <v>6.5</v>
      </c>
      <c r="B87" s="148" t="s">
        <v>107</v>
      </c>
      <c r="C87" s="149" t="s">
        <v>113</v>
      </c>
      <c r="D87" s="149" t="s">
        <v>113</v>
      </c>
      <c r="E87" s="386" t="s">
        <v>412</v>
      </c>
      <c r="F87" s="386" t="s">
        <v>412</v>
      </c>
      <c r="G87" s="366" t="s">
        <v>712</v>
      </c>
      <c r="H87" s="151">
        <v>6.5</v>
      </c>
      <c r="I87" s="148" t="s">
        <v>107</v>
      </c>
      <c r="J87" s="366">
        <f t="shared" si="2"/>
        <v>1</v>
      </c>
    </row>
    <row r="88" spans="1:10" ht="72" x14ac:dyDescent="0.35">
      <c r="A88" s="151">
        <v>6.5</v>
      </c>
      <c r="B88" s="148" t="s">
        <v>107</v>
      </c>
      <c r="C88" s="149" t="s">
        <v>737</v>
      </c>
      <c r="D88" s="149" t="s">
        <v>737</v>
      </c>
      <c r="E88" s="386" t="s">
        <v>413</v>
      </c>
      <c r="F88" s="386" t="s">
        <v>413</v>
      </c>
      <c r="G88" s="366" t="s">
        <v>712</v>
      </c>
      <c r="H88" s="151">
        <v>6.5</v>
      </c>
      <c r="I88" s="148" t="s">
        <v>107</v>
      </c>
      <c r="J88" s="366">
        <f t="shared" si="2"/>
        <v>1</v>
      </c>
    </row>
    <row r="89" spans="1:10" ht="72" x14ac:dyDescent="0.35">
      <c r="A89" s="151">
        <v>6.5</v>
      </c>
      <c r="B89" s="148" t="s">
        <v>107</v>
      </c>
      <c r="C89" s="149" t="s">
        <v>737</v>
      </c>
      <c r="D89" s="149" t="s">
        <v>737</v>
      </c>
      <c r="E89" s="386" t="s">
        <v>414</v>
      </c>
      <c r="F89" s="386" t="s">
        <v>414</v>
      </c>
      <c r="G89" s="366" t="s">
        <v>712</v>
      </c>
      <c r="H89" s="151">
        <v>6.5</v>
      </c>
      <c r="I89" s="148" t="s">
        <v>107</v>
      </c>
      <c r="J89" s="366">
        <f t="shared" si="2"/>
        <v>1</v>
      </c>
    </row>
    <row r="90" spans="1:10" ht="36" x14ac:dyDescent="0.35">
      <c r="A90" s="151">
        <v>6.6</v>
      </c>
      <c r="B90" s="151" t="s">
        <v>738</v>
      </c>
      <c r="C90" s="150" t="s">
        <v>738</v>
      </c>
      <c r="D90" s="149" t="s">
        <v>738</v>
      </c>
      <c r="E90" s="388" t="s">
        <v>415</v>
      </c>
      <c r="F90" s="386" t="s">
        <v>415</v>
      </c>
      <c r="G90" s="366" t="s">
        <v>887</v>
      </c>
      <c r="H90" s="151">
        <v>6.6</v>
      </c>
      <c r="I90" s="371" t="s">
        <v>882</v>
      </c>
      <c r="J90" s="366">
        <f t="shared" si="2"/>
        <v>1</v>
      </c>
    </row>
    <row r="91" spans="1:10" ht="48" x14ac:dyDescent="0.35">
      <c r="A91" s="151">
        <v>6.7</v>
      </c>
      <c r="B91" s="151" t="s">
        <v>117</v>
      </c>
      <c r="C91" s="150" t="s">
        <v>117</v>
      </c>
      <c r="D91" s="149" t="s">
        <v>883</v>
      </c>
      <c r="E91" s="388" t="s">
        <v>416</v>
      </c>
      <c r="F91" s="386" t="s">
        <v>416</v>
      </c>
      <c r="G91" s="366" t="s">
        <v>887</v>
      </c>
      <c r="H91" s="151">
        <v>6.7</v>
      </c>
      <c r="I91" s="148" t="s">
        <v>117</v>
      </c>
      <c r="J91" s="366">
        <f t="shared" si="2"/>
        <v>1</v>
      </c>
    </row>
    <row r="92" spans="1:10" ht="36" x14ac:dyDescent="0.35">
      <c r="A92" s="151">
        <v>6.8</v>
      </c>
      <c r="B92" s="151" t="s">
        <v>118</v>
      </c>
      <c r="C92" s="150" t="s">
        <v>118</v>
      </c>
      <c r="D92" s="150" t="s">
        <v>118</v>
      </c>
      <c r="E92" s="388" t="s">
        <v>417</v>
      </c>
      <c r="F92" s="386" t="s">
        <v>417</v>
      </c>
      <c r="G92" s="366" t="s">
        <v>887</v>
      </c>
      <c r="H92" s="151">
        <v>6.8</v>
      </c>
      <c r="I92" s="148" t="s">
        <v>118</v>
      </c>
      <c r="J92" s="366">
        <f t="shared" si="2"/>
        <v>1</v>
      </c>
    </row>
    <row r="93" spans="1:10" ht="36" x14ac:dyDescent="0.35">
      <c r="A93" s="151">
        <v>7.1</v>
      </c>
      <c r="B93" s="148" t="s">
        <v>119</v>
      </c>
      <c r="C93" s="149" t="s">
        <v>120</v>
      </c>
      <c r="D93" s="149" t="s">
        <v>120</v>
      </c>
      <c r="E93" s="387" t="s">
        <v>418</v>
      </c>
      <c r="F93" s="386" t="s">
        <v>418</v>
      </c>
      <c r="G93" s="366" t="s">
        <v>888</v>
      </c>
      <c r="H93" s="151">
        <v>7.1</v>
      </c>
      <c r="I93" s="148" t="s">
        <v>119</v>
      </c>
      <c r="J93" s="366">
        <f t="shared" si="2"/>
        <v>1</v>
      </c>
    </row>
    <row r="94" spans="1:10" ht="48" x14ac:dyDescent="0.35">
      <c r="A94" s="151">
        <v>7.1</v>
      </c>
      <c r="B94" s="151" t="s">
        <v>119</v>
      </c>
      <c r="C94" s="150" t="s">
        <v>121</v>
      </c>
      <c r="D94" s="150" t="s">
        <v>121</v>
      </c>
      <c r="E94" s="387" t="s">
        <v>529</v>
      </c>
      <c r="F94" s="387" t="s">
        <v>529</v>
      </c>
      <c r="G94" s="366" t="s">
        <v>889</v>
      </c>
      <c r="H94" s="151">
        <v>7.1</v>
      </c>
      <c r="I94" s="151" t="s">
        <v>119</v>
      </c>
      <c r="J94" s="366">
        <f t="shared" si="2"/>
        <v>1</v>
      </c>
    </row>
    <row r="95" spans="1:10" ht="36" x14ac:dyDescent="0.35">
      <c r="A95" s="151">
        <v>7.1</v>
      </c>
      <c r="B95" s="151" t="s">
        <v>119</v>
      </c>
      <c r="C95" s="150" t="s">
        <v>123</v>
      </c>
      <c r="D95" s="150" t="s">
        <v>123</v>
      </c>
      <c r="E95" s="387" t="s">
        <v>530</v>
      </c>
      <c r="F95" s="387" t="s">
        <v>530</v>
      </c>
      <c r="G95" s="366" t="s">
        <v>889</v>
      </c>
      <c r="H95" s="151">
        <v>7.1</v>
      </c>
      <c r="I95" s="151" t="s">
        <v>119</v>
      </c>
      <c r="J95" s="366">
        <f t="shared" si="2"/>
        <v>1</v>
      </c>
    </row>
    <row r="96" spans="1:10" ht="48" x14ac:dyDescent="0.35">
      <c r="A96" s="151">
        <v>7.1</v>
      </c>
      <c r="B96" s="151" t="s">
        <v>119</v>
      </c>
      <c r="C96" s="150" t="s">
        <v>124</v>
      </c>
      <c r="D96" s="150" t="s">
        <v>124</v>
      </c>
      <c r="E96" s="387" t="s">
        <v>531</v>
      </c>
      <c r="F96" s="387" t="s">
        <v>531</v>
      </c>
      <c r="G96" s="366" t="s">
        <v>889</v>
      </c>
      <c r="H96" s="151">
        <v>7.1</v>
      </c>
      <c r="I96" s="151" t="s">
        <v>119</v>
      </c>
      <c r="J96" s="366">
        <f t="shared" si="2"/>
        <v>1</v>
      </c>
    </row>
    <row r="97" spans="1:10" ht="48" x14ac:dyDescent="0.35">
      <c r="A97" s="151">
        <v>7.1</v>
      </c>
      <c r="B97" s="151" t="s">
        <v>119</v>
      </c>
      <c r="C97" s="150" t="s">
        <v>125</v>
      </c>
      <c r="D97" s="150" t="s">
        <v>125</v>
      </c>
      <c r="E97" s="387" t="s">
        <v>532</v>
      </c>
      <c r="F97" s="387" t="s">
        <v>532</v>
      </c>
      <c r="G97" s="366" t="s">
        <v>889</v>
      </c>
      <c r="H97" s="151">
        <v>7.1</v>
      </c>
      <c r="I97" s="151" t="s">
        <v>119</v>
      </c>
      <c r="J97" s="366">
        <f t="shared" si="2"/>
        <v>1</v>
      </c>
    </row>
    <row r="98" spans="1:10" ht="72" x14ac:dyDescent="0.35">
      <c r="A98" s="151">
        <v>7.1</v>
      </c>
      <c r="B98" s="151" t="s">
        <v>119</v>
      </c>
      <c r="C98" s="150" t="s">
        <v>126</v>
      </c>
      <c r="D98" s="150" t="s">
        <v>126</v>
      </c>
      <c r="E98" s="387" t="s">
        <v>533</v>
      </c>
      <c r="F98" s="387" t="s">
        <v>533</v>
      </c>
      <c r="G98" s="366" t="s">
        <v>889</v>
      </c>
      <c r="H98" s="151">
        <v>7.1</v>
      </c>
      <c r="I98" s="151" t="s">
        <v>119</v>
      </c>
      <c r="J98" s="366">
        <f t="shared" si="2"/>
        <v>1</v>
      </c>
    </row>
    <row r="99" spans="1:10" ht="60" x14ac:dyDescent="0.35">
      <c r="A99" s="151">
        <v>7.1</v>
      </c>
      <c r="B99" s="151" t="s">
        <v>119</v>
      </c>
      <c r="C99" s="150" t="s">
        <v>127</v>
      </c>
      <c r="D99" s="150" t="s">
        <v>127</v>
      </c>
      <c r="E99" s="387" t="s">
        <v>534</v>
      </c>
      <c r="F99" s="387" t="s">
        <v>534</v>
      </c>
      <c r="G99" s="366" t="s">
        <v>889</v>
      </c>
      <c r="H99" s="151">
        <v>7.1</v>
      </c>
      <c r="I99" s="151" t="s">
        <v>119</v>
      </c>
      <c r="J99" s="366">
        <f t="shared" si="2"/>
        <v>1</v>
      </c>
    </row>
    <row r="100" spans="1:10" ht="84" x14ac:dyDescent="0.35">
      <c r="A100" s="151">
        <v>7.1</v>
      </c>
      <c r="B100" s="151" t="s">
        <v>119</v>
      </c>
      <c r="C100" s="150" t="s">
        <v>128</v>
      </c>
      <c r="D100" s="150" t="s">
        <v>128</v>
      </c>
      <c r="E100" s="387" t="s">
        <v>535</v>
      </c>
      <c r="F100" s="387" t="s">
        <v>535</v>
      </c>
      <c r="G100" s="366" t="s">
        <v>889</v>
      </c>
      <c r="H100" s="151">
        <v>7.1</v>
      </c>
      <c r="I100" s="151" t="s">
        <v>119</v>
      </c>
      <c r="J100" s="366">
        <f t="shared" si="2"/>
        <v>1</v>
      </c>
    </row>
    <row r="101" spans="1:10" ht="24" x14ac:dyDescent="0.35">
      <c r="A101" s="151">
        <v>7.1</v>
      </c>
      <c r="B101" s="151" t="s">
        <v>119</v>
      </c>
      <c r="C101" s="150" t="s">
        <v>129</v>
      </c>
      <c r="D101" s="150" t="s">
        <v>129</v>
      </c>
      <c r="E101" s="387" t="s">
        <v>536</v>
      </c>
      <c r="F101" s="387" t="s">
        <v>536</v>
      </c>
      <c r="G101" s="366" t="s">
        <v>889</v>
      </c>
      <c r="H101" s="151">
        <v>7.1</v>
      </c>
      <c r="I101" s="151" t="s">
        <v>119</v>
      </c>
      <c r="J101" s="366">
        <f t="shared" si="2"/>
        <v>1</v>
      </c>
    </row>
    <row r="102" spans="1:10" ht="24" x14ac:dyDescent="0.35">
      <c r="A102" s="151">
        <v>7.1</v>
      </c>
      <c r="B102" s="151" t="s">
        <v>119</v>
      </c>
      <c r="C102" s="150" t="s">
        <v>130</v>
      </c>
      <c r="D102" s="150" t="s">
        <v>130</v>
      </c>
      <c r="E102" s="387" t="s">
        <v>419</v>
      </c>
      <c r="F102" s="387" t="s">
        <v>419</v>
      </c>
      <c r="G102" s="366" t="s">
        <v>889</v>
      </c>
      <c r="H102" s="151">
        <v>7.1</v>
      </c>
      <c r="I102" s="151" t="s">
        <v>119</v>
      </c>
      <c r="J102" s="366">
        <f t="shared" si="2"/>
        <v>1</v>
      </c>
    </row>
    <row r="103" spans="1:10" ht="60" x14ac:dyDescent="0.35">
      <c r="A103" s="151">
        <v>7.1</v>
      </c>
      <c r="B103" s="151" t="s">
        <v>119</v>
      </c>
      <c r="C103" s="150" t="s">
        <v>131</v>
      </c>
      <c r="D103" s="150" t="s">
        <v>131</v>
      </c>
      <c r="E103" s="387" t="s">
        <v>420</v>
      </c>
      <c r="F103" s="387" t="s">
        <v>420</v>
      </c>
      <c r="G103" s="366" t="s">
        <v>889</v>
      </c>
      <c r="H103" s="151">
        <v>7.1</v>
      </c>
      <c r="I103" s="151" t="s">
        <v>119</v>
      </c>
      <c r="J103" s="366">
        <f t="shared" si="2"/>
        <v>1</v>
      </c>
    </row>
    <row r="104" spans="1:10" ht="60" x14ac:dyDescent="0.35">
      <c r="A104" s="151">
        <v>7.2</v>
      </c>
      <c r="B104" s="151" t="s">
        <v>132</v>
      </c>
      <c r="C104" s="150" t="s">
        <v>133</v>
      </c>
      <c r="D104" s="150" t="s">
        <v>133</v>
      </c>
      <c r="E104" s="387" t="s">
        <v>421</v>
      </c>
      <c r="F104" s="387" t="s">
        <v>421</v>
      </c>
      <c r="G104" s="366" t="s">
        <v>889</v>
      </c>
      <c r="H104" s="151">
        <v>7.2</v>
      </c>
      <c r="I104" s="151" t="s">
        <v>132</v>
      </c>
      <c r="J104" s="366">
        <f t="shared" si="2"/>
        <v>1</v>
      </c>
    </row>
    <row r="105" spans="1:10" ht="96" x14ac:dyDescent="0.35">
      <c r="A105" s="151">
        <v>7.3</v>
      </c>
      <c r="B105" s="148" t="s">
        <v>119</v>
      </c>
      <c r="C105" s="151" t="s">
        <v>134</v>
      </c>
      <c r="D105" s="151" t="s">
        <v>134</v>
      </c>
      <c r="E105" s="386" t="s">
        <v>537</v>
      </c>
      <c r="F105" s="386" t="s">
        <v>537</v>
      </c>
      <c r="G105" s="366" t="s">
        <v>712</v>
      </c>
      <c r="H105" s="151">
        <v>7.3</v>
      </c>
      <c r="I105" s="148" t="s">
        <v>119</v>
      </c>
      <c r="J105" s="366">
        <f t="shared" si="2"/>
        <v>1</v>
      </c>
    </row>
    <row r="106" spans="1:10" ht="48" x14ac:dyDescent="0.35">
      <c r="A106" s="151">
        <v>7.3</v>
      </c>
      <c r="B106" s="148" t="s">
        <v>119</v>
      </c>
      <c r="C106" s="151" t="s">
        <v>739</v>
      </c>
      <c r="D106" s="151" t="s">
        <v>739</v>
      </c>
      <c r="E106" s="386" t="s">
        <v>422</v>
      </c>
      <c r="F106" s="386" t="s">
        <v>422</v>
      </c>
      <c r="G106" s="366" t="s">
        <v>712</v>
      </c>
      <c r="H106" s="151">
        <v>7.3</v>
      </c>
      <c r="I106" s="148" t="s">
        <v>119</v>
      </c>
      <c r="J106" s="366">
        <f t="shared" si="2"/>
        <v>1</v>
      </c>
    </row>
    <row r="107" spans="1:10" ht="48" x14ac:dyDescent="0.35">
      <c r="A107" s="151">
        <v>7.3</v>
      </c>
      <c r="B107" s="148" t="s">
        <v>119</v>
      </c>
      <c r="C107" s="151" t="s">
        <v>740</v>
      </c>
      <c r="D107" s="151" t="s">
        <v>740</v>
      </c>
      <c r="E107" s="386" t="s">
        <v>540</v>
      </c>
      <c r="F107" s="386" t="s">
        <v>540</v>
      </c>
      <c r="G107" s="366" t="s">
        <v>712</v>
      </c>
      <c r="H107" s="151">
        <v>7.3</v>
      </c>
      <c r="I107" s="148" t="s">
        <v>119</v>
      </c>
      <c r="J107" s="366">
        <f t="shared" si="2"/>
        <v>1</v>
      </c>
    </row>
    <row r="108" spans="1:10" ht="84" x14ac:dyDescent="0.35">
      <c r="A108" s="151">
        <v>7.3</v>
      </c>
      <c r="B108" s="151" t="s">
        <v>119</v>
      </c>
      <c r="C108" s="150" t="s">
        <v>741</v>
      </c>
      <c r="D108" s="150" t="s">
        <v>741</v>
      </c>
      <c r="E108" s="388" t="s">
        <v>538</v>
      </c>
      <c r="F108" s="388" t="s">
        <v>538</v>
      </c>
      <c r="G108" s="366" t="s">
        <v>731</v>
      </c>
      <c r="H108" s="151">
        <v>7.3</v>
      </c>
      <c r="I108" s="151" t="s">
        <v>119</v>
      </c>
      <c r="J108" s="366">
        <f t="shared" si="2"/>
        <v>1</v>
      </c>
    </row>
    <row r="109" spans="1:10" ht="96" x14ac:dyDescent="0.35">
      <c r="A109" s="151">
        <v>7.3</v>
      </c>
      <c r="B109" s="148" t="s">
        <v>119</v>
      </c>
      <c r="C109" s="151" t="s">
        <v>138</v>
      </c>
      <c r="D109" s="151" t="s">
        <v>138</v>
      </c>
      <c r="E109" s="386" t="s">
        <v>539</v>
      </c>
      <c r="F109" s="386" t="s">
        <v>539</v>
      </c>
      <c r="G109" s="366" t="s">
        <v>712</v>
      </c>
      <c r="H109" s="151">
        <v>7.3</v>
      </c>
      <c r="I109" s="148" t="s">
        <v>119</v>
      </c>
      <c r="J109" s="366">
        <f t="shared" si="2"/>
        <v>1</v>
      </c>
    </row>
    <row r="110" spans="1:10" ht="60" x14ac:dyDescent="0.35">
      <c r="A110" s="151">
        <v>7.3</v>
      </c>
      <c r="B110" s="148" t="s">
        <v>119</v>
      </c>
      <c r="C110" s="151" t="s">
        <v>139</v>
      </c>
      <c r="D110" s="151" t="s">
        <v>139</v>
      </c>
      <c r="E110" s="386" t="s">
        <v>542</v>
      </c>
      <c r="F110" s="386" t="s">
        <v>542</v>
      </c>
      <c r="G110" s="366" t="s">
        <v>712</v>
      </c>
      <c r="H110" s="151">
        <v>7.3</v>
      </c>
      <c r="I110" s="148" t="s">
        <v>119</v>
      </c>
      <c r="J110" s="366">
        <f t="shared" si="2"/>
        <v>1</v>
      </c>
    </row>
    <row r="111" spans="1:10" ht="72" x14ac:dyDescent="0.35">
      <c r="A111" s="151">
        <v>7.3</v>
      </c>
      <c r="B111" s="148" t="s">
        <v>119</v>
      </c>
      <c r="C111" s="151" t="s">
        <v>141</v>
      </c>
      <c r="D111" s="151" t="s">
        <v>141</v>
      </c>
      <c r="E111" s="386" t="s">
        <v>541</v>
      </c>
      <c r="F111" s="386" t="s">
        <v>541</v>
      </c>
      <c r="G111" s="366" t="s">
        <v>712</v>
      </c>
      <c r="H111" s="151">
        <v>7.3</v>
      </c>
      <c r="I111" s="148" t="s">
        <v>119</v>
      </c>
      <c r="J111" s="366">
        <f t="shared" si="2"/>
        <v>1</v>
      </c>
    </row>
    <row r="112" spans="1:10" ht="48" x14ac:dyDescent="0.35">
      <c r="A112" s="151">
        <v>12.1</v>
      </c>
      <c r="B112" s="148" t="s">
        <v>142</v>
      </c>
      <c r="C112" s="149" t="s">
        <v>143</v>
      </c>
      <c r="D112" s="149" t="s">
        <v>143</v>
      </c>
      <c r="E112" s="389" t="s">
        <v>423</v>
      </c>
      <c r="F112" s="389" t="s">
        <v>423</v>
      </c>
      <c r="G112" s="366" t="s">
        <v>287</v>
      </c>
      <c r="H112" s="151">
        <v>12.1</v>
      </c>
      <c r="I112" s="148" t="s">
        <v>142</v>
      </c>
      <c r="J112" s="366">
        <f t="shared" si="2"/>
        <v>1</v>
      </c>
    </row>
    <row r="113" spans="1:10" ht="48" x14ac:dyDescent="0.35">
      <c r="A113" s="151">
        <v>12.1</v>
      </c>
      <c r="B113" s="148" t="s">
        <v>142</v>
      </c>
      <c r="C113" s="149" t="s">
        <v>144</v>
      </c>
      <c r="D113" s="149" t="s">
        <v>144</v>
      </c>
      <c r="E113" s="389" t="s">
        <v>424</v>
      </c>
      <c r="F113" s="389" t="s">
        <v>424</v>
      </c>
      <c r="G113" s="366" t="s">
        <v>287</v>
      </c>
      <c r="H113" s="151">
        <v>12.1</v>
      </c>
      <c r="I113" s="148" t="s">
        <v>142</v>
      </c>
      <c r="J113" s="366">
        <f t="shared" si="2"/>
        <v>1</v>
      </c>
    </row>
    <row r="114" spans="1:10" ht="48" x14ac:dyDescent="0.35">
      <c r="A114" s="151">
        <v>12.1</v>
      </c>
      <c r="B114" s="148" t="s">
        <v>142</v>
      </c>
      <c r="C114" s="149" t="s">
        <v>145</v>
      </c>
      <c r="D114" s="149" t="s">
        <v>145</v>
      </c>
      <c r="E114" s="389" t="s">
        <v>425</v>
      </c>
      <c r="F114" s="389" t="s">
        <v>425</v>
      </c>
      <c r="G114" s="366" t="s">
        <v>287</v>
      </c>
      <c r="H114" s="151">
        <v>12.1</v>
      </c>
      <c r="I114" s="148" t="s">
        <v>142</v>
      </c>
      <c r="J114" s="366">
        <f t="shared" si="2"/>
        <v>1</v>
      </c>
    </row>
    <row r="115" spans="1:10" ht="48" x14ac:dyDescent="0.35">
      <c r="A115" s="151">
        <v>12.2</v>
      </c>
      <c r="B115" s="148" t="s">
        <v>146</v>
      </c>
      <c r="C115" s="149" t="s">
        <v>147</v>
      </c>
      <c r="D115" s="149" t="s">
        <v>147</v>
      </c>
      <c r="E115" s="389" t="s">
        <v>426</v>
      </c>
      <c r="F115" s="389" t="s">
        <v>426</v>
      </c>
      <c r="G115" s="366" t="s">
        <v>287</v>
      </c>
      <c r="H115" s="151">
        <v>12.2</v>
      </c>
      <c r="I115" s="148" t="s">
        <v>146</v>
      </c>
      <c r="J115" s="366">
        <f t="shared" si="2"/>
        <v>1</v>
      </c>
    </row>
    <row r="116" spans="1:10" ht="48" x14ac:dyDescent="0.35">
      <c r="A116" s="151">
        <v>12.2</v>
      </c>
      <c r="B116" s="148" t="s">
        <v>146</v>
      </c>
      <c r="C116" s="149" t="s">
        <v>148</v>
      </c>
      <c r="D116" s="149" t="s">
        <v>148</v>
      </c>
      <c r="E116" s="389" t="s">
        <v>427</v>
      </c>
      <c r="F116" s="389" t="s">
        <v>427</v>
      </c>
      <c r="G116" s="366" t="s">
        <v>287</v>
      </c>
      <c r="H116" s="151">
        <v>12.2</v>
      </c>
      <c r="I116" s="148" t="s">
        <v>146</v>
      </c>
      <c r="J116" s="366">
        <f t="shared" ref="J116:J147" si="3">IF(E116=F116,1,0)</f>
        <v>1</v>
      </c>
    </row>
    <row r="117" spans="1:10" ht="48" x14ac:dyDescent="0.35">
      <c r="A117" s="151">
        <v>12.2</v>
      </c>
      <c r="B117" s="148" t="s">
        <v>146</v>
      </c>
      <c r="C117" s="149" t="s">
        <v>149</v>
      </c>
      <c r="D117" s="149" t="s">
        <v>149</v>
      </c>
      <c r="E117" s="389" t="s">
        <v>428</v>
      </c>
      <c r="F117" s="389" t="s">
        <v>428</v>
      </c>
      <c r="G117" s="366" t="s">
        <v>287</v>
      </c>
      <c r="H117" s="151">
        <v>12.2</v>
      </c>
      <c r="I117" s="148" t="s">
        <v>146</v>
      </c>
      <c r="J117" s="366">
        <f t="shared" si="3"/>
        <v>1</v>
      </c>
    </row>
    <row r="118" spans="1:10" ht="36" x14ac:dyDescent="0.35">
      <c r="A118" s="151">
        <v>13.1</v>
      </c>
      <c r="B118" s="148" t="s">
        <v>150</v>
      </c>
      <c r="C118" s="151" t="s">
        <v>151</v>
      </c>
      <c r="D118" s="151" t="s">
        <v>151</v>
      </c>
      <c r="E118" s="386" t="s">
        <v>429</v>
      </c>
      <c r="F118" s="386" t="s">
        <v>429</v>
      </c>
      <c r="G118" s="366" t="s">
        <v>712</v>
      </c>
      <c r="H118" s="151">
        <v>13.1</v>
      </c>
      <c r="I118" s="148" t="s">
        <v>150</v>
      </c>
      <c r="J118" s="366">
        <f t="shared" si="3"/>
        <v>1</v>
      </c>
    </row>
    <row r="119" spans="1:10" ht="36" x14ac:dyDescent="0.35">
      <c r="A119" s="151">
        <v>13.1</v>
      </c>
      <c r="B119" s="148" t="s">
        <v>150</v>
      </c>
      <c r="C119" s="151" t="s">
        <v>153</v>
      </c>
      <c r="D119" s="151" t="s">
        <v>153</v>
      </c>
      <c r="E119" s="386" t="s">
        <v>430</v>
      </c>
      <c r="F119" s="386" t="s">
        <v>430</v>
      </c>
      <c r="G119" s="366" t="s">
        <v>712</v>
      </c>
      <c r="H119" s="151">
        <v>13.1</v>
      </c>
      <c r="I119" s="148" t="s">
        <v>150</v>
      </c>
      <c r="J119" s="366">
        <f t="shared" si="3"/>
        <v>1</v>
      </c>
    </row>
    <row r="120" spans="1:10" ht="24" x14ac:dyDescent="0.35">
      <c r="A120" s="156">
        <v>13.1</v>
      </c>
      <c r="B120" s="153" t="s">
        <v>150</v>
      </c>
      <c r="C120" s="156" t="s">
        <v>154</v>
      </c>
      <c r="D120" s="156" t="s">
        <v>154</v>
      </c>
      <c r="E120" s="386" t="s">
        <v>431</v>
      </c>
      <c r="F120" s="386" t="s">
        <v>431</v>
      </c>
      <c r="G120" s="366" t="s">
        <v>712</v>
      </c>
      <c r="H120" s="156">
        <v>13.1</v>
      </c>
      <c r="I120" s="153" t="s">
        <v>150</v>
      </c>
      <c r="J120" s="366">
        <f t="shared" si="3"/>
        <v>1</v>
      </c>
    </row>
    <row r="121" spans="1:10" ht="24" x14ac:dyDescent="0.35">
      <c r="A121" s="156">
        <v>13.1</v>
      </c>
      <c r="B121" s="153" t="s">
        <v>150</v>
      </c>
      <c r="C121" s="156" t="s">
        <v>155</v>
      </c>
      <c r="D121" s="156" t="s">
        <v>155</v>
      </c>
      <c r="E121" s="386" t="s">
        <v>432</v>
      </c>
      <c r="F121" s="386" t="s">
        <v>432</v>
      </c>
      <c r="G121" s="366" t="s">
        <v>712</v>
      </c>
      <c r="H121" s="156">
        <v>13.1</v>
      </c>
      <c r="I121" s="153" t="s">
        <v>150</v>
      </c>
      <c r="J121" s="366">
        <f t="shared" si="3"/>
        <v>1</v>
      </c>
    </row>
    <row r="122" spans="1:10" ht="36" x14ac:dyDescent="0.35">
      <c r="A122" s="151">
        <v>13.1</v>
      </c>
      <c r="B122" s="148" t="s">
        <v>150</v>
      </c>
      <c r="C122" s="151" t="s">
        <v>157</v>
      </c>
      <c r="D122" s="151" t="s">
        <v>157</v>
      </c>
      <c r="E122" s="386" t="s">
        <v>433</v>
      </c>
      <c r="F122" s="386" t="s">
        <v>433</v>
      </c>
      <c r="G122" s="366" t="s">
        <v>712</v>
      </c>
      <c r="H122" s="151">
        <v>13.1</v>
      </c>
      <c r="I122" s="148" t="s">
        <v>150</v>
      </c>
      <c r="J122" s="366">
        <f t="shared" si="3"/>
        <v>1</v>
      </c>
    </row>
    <row r="123" spans="1:10" ht="60" x14ac:dyDescent="0.35">
      <c r="A123" s="151">
        <v>14.1</v>
      </c>
      <c r="B123" s="151" t="s">
        <v>158</v>
      </c>
      <c r="C123" s="150" t="s">
        <v>159</v>
      </c>
      <c r="D123" s="150" t="s">
        <v>159</v>
      </c>
      <c r="E123" s="388" t="s">
        <v>434</v>
      </c>
      <c r="F123" s="388" t="s">
        <v>434</v>
      </c>
      <c r="G123" s="366" t="s">
        <v>731</v>
      </c>
      <c r="H123" s="151">
        <v>14.1</v>
      </c>
      <c r="I123" s="151" t="s">
        <v>158</v>
      </c>
      <c r="J123" s="366">
        <f t="shared" si="3"/>
        <v>1</v>
      </c>
    </row>
    <row r="124" spans="1:10" ht="60" x14ac:dyDescent="0.35">
      <c r="A124" s="151">
        <v>14.1</v>
      </c>
      <c r="B124" s="151" t="s">
        <v>158</v>
      </c>
      <c r="C124" s="150" t="s">
        <v>160</v>
      </c>
      <c r="D124" s="150" t="s">
        <v>160</v>
      </c>
      <c r="E124" s="388" t="s">
        <v>435</v>
      </c>
      <c r="F124" s="388" t="s">
        <v>435</v>
      </c>
      <c r="G124" s="366" t="s">
        <v>731</v>
      </c>
      <c r="H124" s="151">
        <v>14.1</v>
      </c>
      <c r="I124" s="151" t="s">
        <v>158</v>
      </c>
      <c r="J124" s="366">
        <f t="shared" si="3"/>
        <v>1</v>
      </c>
    </row>
    <row r="125" spans="1:10" ht="60" x14ac:dyDescent="0.35">
      <c r="A125" s="151">
        <v>14.1</v>
      </c>
      <c r="B125" s="151" t="s">
        <v>158</v>
      </c>
      <c r="C125" s="150" t="s">
        <v>161</v>
      </c>
      <c r="D125" s="150" t="s">
        <v>161</v>
      </c>
      <c r="E125" s="388" t="s">
        <v>436</v>
      </c>
      <c r="F125" s="388" t="s">
        <v>436</v>
      </c>
      <c r="G125" s="366" t="s">
        <v>731</v>
      </c>
      <c r="H125" s="151">
        <v>14.1</v>
      </c>
      <c r="I125" s="151" t="s">
        <v>158</v>
      </c>
      <c r="J125" s="366">
        <f t="shared" si="3"/>
        <v>1</v>
      </c>
    </row>
    <row r="126" spans="1:10" ht="60" x14ac:dyDescent="0.35">
      <c r="A126" s="151">
        <v>14.1</v>
      </c>
      <c r="B126" s="151" t="s">
        <v>158</v>
      </c>
      <c r="C126" s="150" t="s">
        <v>162</v>
      </c>
      <c r="D126" s="150" t="s">
        <v>162</v>
      </c>
      <c r="E126" s="388" t="s">
        <v>437</v>
      </c>
      <c r="F126" s="388" t="s">
        <v>437</v>
      </c>
      <c r="G126" s="366" t="s">
        <v>731</v>
      </c>
      <c r="H126" s="151">
        <v>14.1</v>
      </c>
      <c r="I126" s="151" t="s">
        <v>158</v>
      </c>
      <c r="J126" s="366">
        <f t="shared" si="3"/>
        <v>1</v>
      </c>
    </row>
    <row r="127" spans="1:10" x14ac:dyDescent="0.35">
      <c r="A127" s="151">
        <v>15.1</v>
      </c>
      <c r="B127" s="151" t="s">
        <v>163</v>
      </c>
      <c r="C127" s="150" t="s">
        <v>164</v>
      </c>
      <c r="D127" s="150" t="s">
        <v>164</v>
      </c>
      <c r="E127" s="390" t="s">
        <v>438</v>
      </c>
      <c r="F127" s="390" t="s">
        <v>438</v>
      </c>
      <c r="G127" s="366" t="s">
        <v>889</v>
      </c>
      <c r="H127" s="151">
        <v>15.1</v>
      </c>
      <c r="I127" s="151" t="s">
        <v>163</v>
      </c>
      <c r="J127" s="366">
        <f t="shared" si="3"/>
        <v>1</v>
      </c>
    </row>
    <row r="128" spans="1:10" x14ac:dyDescent="0.35">
      <c r="A128" s="151">
        <v>15.1</v>
      </c>
      <c r="B128" s="151" t="s">
        <v>163</v>
      </c>
      <c r="C128" s="150" t="s">
        <v>166</v>
      </c>
      <c r="D128" s="150" t="s">
        <v>166</v>
      </c>
      <c r="E128" s="390" t="s">
        <v>439</v>
      </c>
      <c r="F128" s="390" t="s">
        <v>439</v>
      </c>
      <c r="G128" s="366" t="s">
        <v>889</v>
      </c>
      <c r="H128" s="151">
        <v>15.1</v>
      </c>
      <c r="I128" s="151" t="s">
        <v>163</v>
      </c>
      <c r="J128" s="366">
        <f t="shared" si="3"/>
        <v>1</v>
      </c>
    </row>
    <row r="129" spans="1:10" ht="24" x14ac:dyDescent="0.35">
      <c r="A129" s="151">
        <v>15.2</v>
      </c>
      <c r="B129" s="151" t="s">
        <v>167</v>
      </c>
      <c r="C129" s="150" t="s">
        <v>168</v>
      </c>
      <c r="D129" s="150" t="s">
        <v>168</v>
      </c>
      <c r="E129" s="390" t="s">
        <v>440</v>
      </c>
      <c r="F129" s="390" t="s">
        <v>440</v>
      </c>
      <c r="G129" s="366" t="s">
        <v>889</v>
      </c>
      <c r="H129" s="151">
        <v>15.2</v>
      </c>
      <c r="I129" s="151" t="s">
        <v>167</v>
      </c>
      <c r="J129" s="366">
        <f t="shared" si="3"/>
        <v>1</v>
      </c>
    </row>
    <row r="130" spans="1:10" ht="24" x14ac:dyDescent="0.35">
      <c r="A130" s="151">
        <v>15.2</v>
      </c>
      <c r="B130" s="151" t="s">
        <v>167</v>
      </c>
      <c r="C130" s="150" t="s">
        <v>169</v>
      </c>
      <c r="D130" s="150" t="s">
        <v>169</v>
      </c>
      <c r="E130" s="390" t="s">
        <v>441</v>
      </c>
      <c r="F130" s="390" t="s">
        <v>441</v>
      </c>
      <c r="G130" s="366" t="s">
        <v>889</v>
      </c>
      <c r="H130" s="151">
        <v>15.2</v>
      </c>
      <c r="I130" s="151" t="s">
        <v>167</v>
      </c>
      <c r="J130" s="366">
        <f t="shared" si="3"/>
        <v>1</v>
      </c>
    </row>
    <row r="131" spans="1:10" ht="24" x14ac:dyDescent="0.35">
      <c r="A131" s="151">
        <v>15.2</v>
      </c>
      <c r="B131" s="151" t="s">
        <v>167</v>
      </c>
      <c r="C131" s="150" t="s">
        <v>170</v>
      </c>
      <c r="D131" s="150" t="s">
        <v>170</v>
      </c>
      <c r="E131" s="390" t="s">
        <v>442</v>
      </c>
      <c r="F131" s="390" t="s">
        <v>442</v>
      </c>
      <c r="G131" s="366" t="s">
        <v>889</v>
      </c>
      <c r="H131" s="151">
        <v>15.2</v>
      </c>
      <c r="I131" s="151" t="s">
        <v>167</v>
      </c>
      <c r="J131" s="366">
        <f t="shared" si="3"/>
        <v>1</v>
      </c>
    </row>
    <row r="132" spans="1:10" ht="24" x14ac:dyDescent="0.35">
      <c r="A132" s="151">
        <v>15.2</v>
      </c>
      <c r="B132" s="151" t="s">
        <v>167</v>
      </c>
      <c r="C132" s="150" t="s">
        <v>171</v>
      </c>
      <c r="D132" s="150" t="s">
        <v>171</v>
      </c>
      <c r="E132" s="390" t="s">
        <v>443</v>
      </c>
      <c r="F132" s="390" t="s">
        <v>443</v>
      </c>
      <c r="G132" s="366" t="s">
        <v>889</v>
      </c>
      <c r="H132" s="151">
        <v>15.2</v>
      </c>
      <c r="I132" s="151" t="s">
        <v>167</v>
      </c>
      <c r="J132" s="366">
        <f t="shared" si="3"/>
        <v>1</v>
      </c>
    </row>
    <row r="133" spans="1:10" ht="24" x14ac:dyDescent="0.35">
      <c r="A133" s="151">
        <v>15.2</v>
      </c>
      <c r="B133" s="151" t="s">
        <v>167</v>
      </c>
      <c r="C133" s="150" t="s">
        <v>172</v>
      </c>
      <c r="D133" s="150" t="s">
        <v>172</v>
      </c>
      <c r="E133" s="390" t="s">
        <v>444</v>
      </c>
      <c r="F133" s="390" t="s">
        <v>444</v>
      </c>
      <c r="G133" s="366" t="s">
        <v>889</v>
      </c>
      <c r="H133" s="151">
        <v>15.2</v>
      </c>
      <c r="I133" s="151" t="s">
        <v>167</v>
      </c>
      <c r="J133" s="366">
        <f t="shared" si="3"/>
        <v>1</v>
      </c>
    </row>
    <row r="134" spans="1:10" ht="36" x14ac:dyDescent="0.35">
      <c r="A134" s="151">
        <v>15.2</v>
      </c>
      <c r="B134" s="151" t="s">
        <v>167</v>
      </c>
      <c r="C134" s="150" t="s">
        <v>173</v>
      </c>
      <c r="D134" s="150" t="s">
        <v>173</v>
      </c>
      <c r="E134" s="390" t="s">
        <v>445</v>
      </c>
      <c r="F134" s="390" t="s">
        <v>445</v>
      </c>
      <c r="G134" s="366" t="s">
        <v>889</v>
      </c>
      <c r="H134" s="151">
        <v>15.2</v>
      </c>
      <c r="I134" s="151" t="s">
        <v>167</v>
      </c>
      <c r="J134" s="366">
        <f t="shared" si="3"/>
        <v>1</v>
      </c>
    </row>
    <row r="135" spans="1:10" ht="24" x14ac:dyDescent="0.35">
      <c r="A135" s="151">
        <v>15.2</v>
      </c>
      <c r="B135" s="151" t="s">
        <v>167</v>
      </c>
      <c r="C135" s="150" t="s">
        <v>174</v>
      </c>
      <c r="D135" s="150" t="s">
        <v>174</v>
      </c>
      <c r="E135" s="390" t="s">
        <v>446</v>
      </c>
      <c r="F135" s="390" t="s">
        <v>446</v>
      </c>
      <c r="G135" s="366" t="s">
        <v>889</v>
      </c>
      <c r="H135" s="151">
        <v>15.2</v>
      </c>
      <c r="I135" s="151" t="s">
        <v>167</v>
      </c>
      <c r="J135" s="366">
        <f t="shared" si="3"/>
        <v>1</v>
      </c>
    </row>
    <row r="136" spans="1:10" ht="24" x14ac:dyDescent="0.35">
      <c r="A136" s="151">
        <v>15.3</v>
      </c>
      <c r="B136" s="151" t="s">
        <v>175</v>
      </c>
      <c r="C136" s="150" t="s">
        <v>176</v>
      </c>
      <c r="D136" s="150" t="s">
        <v>176</v>
      </c>
      <c r="E136" s="390" t="s">
        <v>447</v>
      </c>
      <c r="F136" s="390" t="s">
        <v>447</v>
      </c>
      <c r="G136" s="366" t="s">
        <v>889</v>
      </c>
      <c r="H136" s="151">
        <v>15.3</v>
      </c>
      <c r="I136" s="151" t="s">
        <v>175</v>
      </c>
      <c r="J136" s="366">
        <f t="shared" si="3"/>
        <v>1</v>
      </c>
    </row>
    <row r="137" spans="1:10" ht="36" x14ac:dyDescent="0.35">
      <c r="A137" s="151">
        <v>15.3</v>
      </c>
      <c r="B137" s="151" t="s">
        <v>175</v>
      </c>
      <c r="C137" s="150" t="s">
        <v>177</v>
      </c>
      <c r="D137" s="150" t="s">
        <v>177</v>
      </c>
      <c r="E137" s="390" t="s">
        <v>448</v>
      </c>
      <c r="F137" s="390" t="s">
        <v>448</v>
      </c>
      <c r="G137" s="366" t="s">
        <v>889</v>
      </c>
      <c r="H137" s="151">
        <v>15.3</v>
      </c>
      <c r="I137" s="151" t="s">
        <v>175</v>
      </c>
      <c r="J137" s="366">
        <f t="shared" si="3"/>
        <v>1</v>
      </c>
    </row>
    <row r="138" spans="1:10" ht="84" x14ac:dyDescent="0.35">
      <c r="A138" s="151">
        <v>16.100000000000001</v>
      </c>
      <c r="B138" s="151" t="s">
        <v>178</v>
      </c>
      <c r="C138" s="150" t="s">
        <v>179</v>
      </c>
      <c r="D138" s="150" t="s">
        <v>179</v>
      </c>
      <c r="E138" s="390" t="s">
        <v>449</v>
      </c>
      <c r="F138" s="390" t="s">
        <v>449</v>
      </c>
      <c r="G138" s="366" t="s">
        <v>889</v>
      </c>
      <c r="H138" s="151">
        <v>16.100000000000001</v>
      </c>
      <c r="I138" s="151" t="s">
        <v>178</v>
      </c>
      <c r="J138" s="366">
        <f t="shared" si="3"/>
        <v>1</v>
      </c>
    </row>
    <row r="139" spans="1:10" ht="84" x14ac:dyDescent="0.35">
      <c r="A139" s="151">
        <v>16.100000000000001</v>
      </c>
      <c r="B139" s="151" t="s">
        <v>178</v>
      </c>
      <c r="C139" s="150" t="s">
        <v>180</v>
      </c>
      <c r="D139" s="150" t="s">
        <v>180</v>
      </c>
      <c r="E139" s="390" t="s">
        <v>450</v>
      </c>
      <c r="F139" s="390" t="s">
        <v>450</v>
      </c>
      <c r="G139" s="366" t="s">
        <v>889</v>
      </c>
      <c r="H139" s="151">
        <v>16.100000000000001</v>
      </c>
      <c r="I139" s="151" t="s">
        <v>178</v>
      </c>
      <c r="J139" s="366">
        <f t="shared" si="3"/>
        <v>1</v>
      </c>
    </row>
    <row r="140" spans="1:10" ht="48" x14ac:dyDescent="0.35">
      <c r="A140" s="151">
        <v>16.2</v>
      </c>
      <c r="B140" s="151" t="s">
        <v>181</v>
      </c>
      <c r="C140" s="150" t="s">
        <v>848</v>
      </c>
      <c r="D140" s="150" t="s">
        <v>182</v>
      </c>
      <c r="E140" s="390" t="s">
        <v>451</v>
      </c>
      <c r="F140" s="390" t="s">
        <v>451</v>
      </c>
      <c r="G140" s="366" t="s">
        <v>889</v>
      </c>
      <c r="H140" s="151">
        <v>16.2</v>
      </c>
      <c r="I140" s="151" t="s">
        <v>181</v>
      </c>
      <c r="J140" s="366">
        <f t="shared" si="3"/>
        <v>1</v>
      </c>
    </row>
    <row r="141" spans="1:10" ht="48" x14ac:dyDescent="0.35">
      <c r="A141" s="151">
        <v>16.2</v>
      </c>
      <c r="B141" s="151" t="s">
        <v>181</v>
      </c>
      <c r="C141" s="150" t="s">
        <v>849</v>
      </c>
      <c r="D141" s="150" t="s">
        <v>183</v>
      </c>
      <c r="E141" s="390" t="s">
        <v>452</v>
      </c>
      <c r="F141" s="390" t="s">
        <v>452</v>
      </c>
      <c r="G141" s="366" t="s">
        <v>889</v>
      </c>
      <c r="H141" s="151">
        <v>16.2</v>
      </c>
      <c r="I141" s="151" t="s">
        <v>181</v>
      </c>
      <c r="J141" s="366">
        <f t="shared" si="3"/>
        <v>1</v>
      </c>
    </row>
    <row r="142" spans="1:10" ht="48" x14ac:dyDescent="0.35">
      <c r="A142" s="151">
        <v>16.2</v>
      </c>
      <c r="B142" s="151" t="s">
        <v>181</v>
      </c>
      <c r="C142" s="150" t="s">
        <v>850</v>
      </c>
      <c r="D142" s="150" t="s">
        <v>184</v>
      </c>
      <c r="E142" s="390" t="s">
        <v>453</v>
      </c>
      <c r="F142" s="390" t="s">
        <v>453</v>
      </c>
      <c r="G142" s="366" t="s">
        <v>889</v>
      </c>
      <c r="H142" s="151">
        <v>16.2</v>
      </c>
      <c r="I142" s="151" t="s">
        <v>181</v>
      </c>
      <c r="J142" s="366">
        <f t="shared" si="3"/>
        <v>1</v>
      </c>
    </row>
    <row r="143" spans="1:10" ht="48" x14ac:dyDescent="0.35">
      <c r="A143" s="151">
        <v>16.2</v>
      </c>
      <c r="B143" s="151" t="s">
        <v>181</v>
      </c>
      <c r="C143" s="150" t="s">
        <v>851</v>
      </c>
      <c r="D143" s="150" t="s">
        <v>185</v>
      </c>
      <c r="E143" s="390" t="s">
        <v>454</v>
      </c>
      <c r="F143" s="390" t="s">
        <v>454</v>
      </c>
      <c r="G143" s="366" t="s">
        <v>889</v>
      </c>
      <c r="H143" s="151">
        <v>16.2</v>
      </c>
      <c r="I143" s="151" t="s">
        <v>181</v>
      </c>
      <c r="J143" s="366">
        <f t="shared" si="3"/>
        <v>1</v>
      </c>
    </row>
    <row r="144" spans="1:10" ht="48" x14ac:dyDescent="0.35">
      <c r="A144" s="151">
        <v>16.2</v>
      </c>
      <c r="B144" s="151" t="s">
        <v>181</v>
      </c>
      <c r="C144" s="150" t="s">
        <v>852</v>
      </c>
      <c r="D144" s="150" t="s">
        <v>186</v>
      </c>
      <c r="E144" s="390" t="s">
        <v>455</v>
      </c>
      <c r="F144" s="390" t="s">
        <v>455</v>
      </c>
      <c r="G144" s="366" t="s">
        <v>889</v>
      </c>
      <c r="H144" s="151">
        <v>16.2</v>
      </c>
      <c r="I144" s="151" t="s">
        <v>181</v>
      </c>
      <c r="J144" s="366">
        <f t="shared" si="3"/>
        <v>1</v>
      </c>
    </row>
    <row r="145" spans="1:10" ht="48" x14ac:dyDescent="0.35">
      <c r="A145" s="151">
        <v>16.2</v>
      </c>
      <c r="B145" s="151" t="s">
        <v>181</v>
      </c>
      <c r="C145" s="150" t="s">
        <v>853</v>
      </c>
      <c r="D145" s="150" t="s">
        <v>187</v>
      </c>
      <c r="E145" s="390" t="s">
        <v>456</v>
      </c>
      <c r="F145" s="390" t="s">
        <v>456</v>
      </c>
      <c r="G145" s="366" t="s">
        <v>889</v>
      </c>
      <c r="H145" s="151">
        <v>16.2</v>
      </c>
      <c r="I145" s="151" t="s">
        <v>181</v>
      </c>
      <c r="J145" s="366">
        <f t="shared" si="3"/>
        <v>1</v>
      </c>
    </row>
    <row r="146" spans="1:10" ht="48" x14ac:dyDescent="0.35">
      <c r="A146" s="151">
        <v>16.2</v>
      </c>
      <c r="B146" s="151" t="s">
        <v>181</v>
      </c>
      <c r="C146" s="150" t="s">
        <v>854</v>
      </c>
      <c r="D146" s="150" t="s">
        <v>188</v>
      </c>
      <c r="E146" s="390" t="s">
        <v>457</v>
      </c>
      <c r="F146" s="390" t="s">
        <v>457</v>
      </c>
      <c r="G146" s="366" t="s">
        <v>889</v>
      </c>
      <c r="H146" s="151">
        <v>16.2</v>
      </c>
      <c r="I146" s="151" t="s">
        <v>181</v>
      </c>
      <c r="J146" s="366">
        <f t="shared" si="3"/>
        <v>1</v>
      </c>
    </row>
    <row r="147" spans="1:10" ht="72" x14ac:dyDescent="0.35">
      <c r="A147" s="151">
        <v>16.2</v>
      </c>
      <c r="B147" s="151" t="s">
        <v>181</v>
      </c>
      <c r="C147" s="150" t="s">
        <v>855</v>
      </c>
      <c r="D147" s="150" t="s">
        <v>189</v>
      </c>
      <c r="E147" s="390" t="s">
        <v>543</v>
      </c>
      <c r="F147" s="390" t="s">
        <v>543</v>
      </c>
      <c r="G147" s="366" t="s">
        <v>889</v>
      </c>
      <c r="H147" s="151">
        <v>16.2</v>
      </c>
      <c r="I147" s="151" t="s">
        <v>181</v>
      </c>
      <c r="J147" s="366">
        <f t="shared" si="3"/>
        <v>1</v>
      </c>
    </row>
    <row r="148" spans="1:10" ht="60" x14ac:dyDescent="0.35">
      <c r="A148" s="151">
        <v>16.2</v>
      </c>
      <c r="B148" s="151" t="s">
        <v>181</v>
      </c>
      <c r="C148" s="150" t="s">
        <v>856</v>
      </c>
      <c r="D148" s="150" t="s">
        <v>191</v>
      </c>
      <c r="E148" s="390" t="s">
        <v>458</v>
      </c>
      <c r="F148" s="390" t="s">
        <v>458</v>
      </c>
      <c r="G148" s="366" t="s">
        <v>889</v>
      </c>
      <c r="H148" s="151">
        <v>16.2</v>
      </c>
      <c r="I148" s="151" t="s">
        <v>181</v>
      </c>
      <c r="J148" s="366">
        <f t="shared" ref="J148:J165" si="4">IF(E148=F148,1,0)</f>
        <v>1</v>
      </c>
    </row>
    <row r="149" spans="1:10" ht="48" x14ac:dyDescent="0.35">
      <c r="A149" s="151">
        <v>16.2</v>
      </c>
      <c r="B149" s="151" t="s">
        <v>181</v>
      </c>
      <c r="C149" s="150" t="s">
        <v>857</v>
      </c>
      <c r="D149" s="150" t="s">
        <v>193</v>
      </c>
      <c r="E149" s="390" t="s">
        <v>459</v>
      </c>
      <c r="F149" s="390" t="s">
        <v>459</v>
      </c>
      <c r="G149" s="366" t="s">
        <v>889</v>
      </c>
      <c r="H149" s="151">
        <v>16.2</v>
      </c>
      <c r="I149" s="151" t="s">
        <v>181</v>
      </c>
      <c r="J149" s="366">
        <f t="shared" si="4"/>
        <v>1</v>
      </c>
    </row>
    <row r="150" spans="1:10" ht="48" x14ac:dyDescent="0.35">
      <c r="A150" s="151">
        <v>16.2</v>
      </c>
      <c r="B150" s="151" t="s">
        <v>181</v>
      </c>
      <c r="C150" s="150" t="s">
        <v>858</v>
      </c>
      <c r="D150" s="150" t="s">
        <v>194</v>
      </c>
      <c r="E150" s="390" t="s">
        <v>460</v>
      </c>
      <c r="F150" s="390" t="s">
        <v>460</v>
      </c>
      <c r="G150" s="366" t="s">
        <v>889</v>
      </c>
      <c r="H150" s="151">
        <v>16.2</v>
      </c>
      <c r="I150" s="151" t="s">
        <v>181</v>
      </c>
      <c r="J150" s="366">
        <f t="shared" si="4"/>
        <v>1</v>
      </c>
    </row>
    <row r="151" spans="1:10" ht="48" x14ac:dyDescent="0.35">
      <c r="A151" s="151">
        <v>16.2</v>
      </c>
      <c r="B151" s="151" t="s">
        <v>181</v>
      </c>
      <c r="C151" s="150" t="s">
        <v>859</v>
      </c>
      <c r="D151" s="150" t="s">
        <v>195</v>
      </c>
      <c r="E151" s="390" t="s">
        <v>461</v>
      </c>
      <c r="F151" s="390" t="s">
        <v>461</v>
      </c>
      <c r="G151" s="366" t="s">
        <v>889</v>
      </c>
      <c r="H151" s="151">
        <v>16.2</v>
      </c>
      <c r="I151" s="151" t="s">
        <v>181</v>
      </c>
      <c r="J151" s="366">
        <f t="shared" si="4"/>
        <v>1</v>
      </c>
    </row>
    <row r="152" spans="1:10" ht="48" x14ac:dyDescent="0.35">
      <c r="A152" s="151">
        <v>16.2</v>
      </c>
      <c r="B152" s="151" t="s">
        <v>181</v>
      </c>
      <c r="C152" s="150" t="s">
        <v>860</v>
      </c>
      <c r="D152" s="150" t="s">
        <v>196</v>
      </c>
      <c r="E152" s="390" t="s">
        <v>462</v>
      </c>
      <c r="F152" s="390" t="s">
        <v>462</v>
      </c>
      <c r="G152" s="366" t="s">
        <v>889</v>
      </c>
      <c r="H152" s="151">
        <v>16.2</v>
      </c>
      <c r="I152" s="151" t="s">
        <v>181</v>
      </c>
      <c r="J152" s="366">
        <f t="shared" si="4"/>
        <v>1</v>
      </c>
    </row>
    <row r="153" spans="1:10" ht="48" x14ac:dyDescent="0.35">
      <c r="A153" s="151">
        <v>16.2</v>
      </c>
      <c r="B153" s="151" t="s">
        <v>181</v>
      </c>
      <c r="C153" s="150" t="s">
        <v>861</v>
      </c>
      <c r="D153" s="150" t="s">
        <v>197</v>
      </c>
      <c r="E153" s="390" t="s">
        <v>463</v>
      </c>
      <c r="F153" s="390" t="s">
        <v>463</v>
      </c>
      <c r="G153" s="366" t="s">
        <v>889</v>
      </c>
      <c r="H153" s="151">
        <v>16.2</v>
      </c>
      <c r="I153" s="151" t="s">
        <v>181</v>
      </c>
      <c r="J153" s="366">
        <f t="shared" si="4"/>
        <v>1</v>
      </c>
    </row>
    <row r="154" spans="1:10" ht="48" x14ac:dyDescent="0.35">
      <c r="A154" s="151">
        <v>16.2</v>
      </c>
      <c r="B154" s="151" t="s">
        <v>181</v>
      </c>
      <c r="C154" s="150" t="s">
        <v>862</v>
      </c>
      <c r="D154" s="150" t="s">
        <v>198</v>
      </c>
      <c r="E154" s="390" t="s">
        <v>544</v>
      </c>
      <c r="F154" s="390" t="s">
        <v>544</v>
      </c>
      <c r="G154" s="366" t="s">
        <v>889</v>
      </c>
      <c r="H154" s="151">
        <v>16.2</v>
      </c>
      <c r="I154" s="151" t="s">
        <v>181</v>
      </c>
      <c r="J154" s="366">
        <f t="shared" si="4"/>
        <v>1</v>
      </c>
    </row>
    <row r="155" spans="1:10" ht="48" x14ac:dyDescent="0.35">
      <c r="A155" s="151">
        <v>16.2</v>
      </c>
      <c r="B155" s="151" t="s">
        <v>181</v>
      </c>
      <c r="C155" s="150" t="s">
        <v>863</v>
      </c>
      <c r="D155" s="150" t="s">
        <v>200</v>
      </c>
      <c r="E155" s="390" t="s">
        <v>464</v>
      </c>
      <c r="F155" s="390" t="s">
        <v>464</v>
      </c>
      <c r="G155" s="366" t="s">
        <v>889</v>
      </c>
      <c r="H155" s="151">
        <v>16.2</v>
      </c>
      <c r="I155" s="151" t="s">
        <v>181</v>
      </c>
      <c r="J155" s="366">
        <f t="shared" si="4"/>
        <v>1</v>
      </c>
    </row>
    <row r="156" spans="1:10" ht="48" x14ac:dyDescent="0.35">
      <c r="A156" s="151">
        <v>16.2</v>
      </c>
      <c r="B156" s="151" t="s">
        <v>181</v>
      </c>
      <c r="C156" s="150" t="s">
        <v>864</v>
      </c>
      <c r="D156" s="150" t="s">
        <v>201</v>
      </c>
      <c r="E156" s="390" t="s">
        <v>465</v>
      </c>
      <c r="F156" s="390" t="s">
        <v>465</v>
      </c>
      <c r="G156" s="366" t="s">
        <v>889</v>
      </c>
      <c r="H156" s="151">
        <v>16.2</v>
      </c>
      <c r="I156" s="151" t="s">
        <v>181</v>
      </c>
      <c r="J156" s="366">
        <f t="shared" si="4"/>
        <v>1</v>
      </c>
    </row>
    <row r="157" spans="1:10" ht="48" x14ac:dyDescent="0.35">
      <c r="A157" s="151">
        <v>16.2</v>
      </c>
      <c r="B157" s="151" t="s">
        <v>181</v>
      </c>
      <c r="C157" s="150" t="s">
        <v>865</v>
      </c>
      <c r="D157" s="150" t="s">
        <v>202</v>
      </c>
      <c r="E157" s="390" t="s">
        <v>466</v>
      </c>
      <c r="F157" s="390" t="s">
        <v>466</v>
      </c>
      <c r="G157" s="366" t="s">
        <v>889</v>
      </c>
      <c r="H157" s="151">
        <v>16.2</v>
      </c>
      <c r="I157" s="151" t="s">
        <v>181</v>
      </c>
      <c r="J157" s="366">
        <f t="shared" si="4"/>
        <v>1</v>
      </c>
    </row>
    <row r="158" spans="1:10" ht="48" x14ac:dyDescent="0.35">
      <c r="A158" s="151">
        <v>16.2</v>
      </c>
      <c r="B158" s="151" t="s">
        <v>181</v>
      </c>
      <c r="C158" s="150" t="s">
        <v>866</v>
      </c>
      <c r="D158" s="150" t="s">
        <v>203</v>
      </c>
      <c r="E158" s="390" t="s">
        <v>467</v>
      </c>
      <c r="F158" s="390" t="s">
        <v>467</v>
      </c>
      <c r="G158" s="366" t="s">
        <v>889</v>
      </c>
      <c r="H158" s="151">
        <v>16.2</v>
      </c>
      <c r="I158" s="151" t="s">
        <v>181</v>
      </c>
      <c r="J158" s="366">
        <f t="shared" si="4"/>
        <v>1</v>
      </c>
    </row>
    <row r="159" spans="1:10" ht="48" x14ac:dyDescent="0.35">
      <c r="A159" s="151">
        <v>16.2</v>
      </c>
      <c r="B159" s="151" t="s">
        <v>181</v>
      </c>
      <c r="C159" s="150" t="s">
        <v>867</v>
      </c>
      <c r="D159" s="150" t="s">
        <v>204</v>
      </c>
      <c r="E159" s="390" t="s">
        <v>468</v>
      </c>
      <c r="F159" s="390" t="s">
        <v>468</v>
      </c>
      <c r="G159" s="366" t="s">
        <v>889</v>
      </c>
      <c r="H159" s="151">
        <v>16.2</v>
      </c>
      <c r="I159" s="151" t="s">
        <v>181</v>
      </c>
      <c r="J159" s="366">
        <f t="shared" si="4"/>
        <v>1</v>
      </c>
    </row>
    <row r="160" spans="1:10" ht="36" x14ac:dyDescent="0.35">
      <c r="A160" s="151">
        <v>16.3</v>
      </c>
      <c r="B160" s="151" t="s">
        <v>205</v>
      </c>
      <c r="C160" s="150" t="s">
        <v>868</v>
      </c>
      <c r="D160" s="150" t="s">
        <v>206</v>
      </c>
      <c r="E160" s="390" t="s">
        <v>469</v>
      </c>
      <c r="F160" s="390" t="s">
        <v>469</v>
      </c>
      <c r="G160" s="366" t="s">
        <v>889</v>
      </c>
      <c r="H160" s="151">
        <v>16.3</v>
      </c>
      <c r="I160" s="151" t="s">
        <v>205</v>
      </c>
      <c r="J160" s="366">
        <f t="shared" si="4"/>
        <v>1</v>
      </c>
    </row>
    <row r="161" spans="1:10" ht="36" x14ac:dyDescent="0.35">
      <c r="A161" s="151">
        <v>16.3</v>
      </c>
      <c r="B161" s="151" t="s">
        <v>205</v>
      </c>
      <c r="C161" s="150" t="s">
        <v>869</v>
      </c>
      <c r="D161" s="150" t="s">
        <v>207</v>
      </c>
      <c r="E161" s="390" t="s">
        <v>470</v>
      </c>
      <c r="F161" s="390" t="s">
        <v>470</v>
      </c>
      <c r="G161" s="366" t="s">
        <v>889</v>
      </c>
      <c r="H161" s="151">
        <v>16.3</v>
      </c>
      <c r="I161" s="151" t="s">
        <v>205</v>
      </c>
      <c r="J161" s="366">
        <f t="shared" si="4"/>
        <v>1</v>
      </c>
    </row>
    <row r="162" spans="1:10" ht="84" x14ac:dyDescent="0.35">
      <c r="A162" s="151">
        <v>16.3</v>
      </c>
      <c r="B162" s="151" t="s">
        <v>205</v>
      </c>
      <c r="C162" s="150" t="s">
        <v>870</v>
      </c>
      <c r="D162" s="150" t="s">
        <v>208</v>
      </c>
      <c r="E162" s="390" t="s">
        <v>545</v>
      </c>
      <c r="F162" s="390" t="s">
        <v>545</v>
      </c>
      <c r="G162" s="366" t="s">
        <v>889</v>
      </c>
      <c r="H162" s="151">
        <v>16.3</v>
      </c>
      <c r="I162" s="151" t="s">
        <v>205</v>
      </c>
      <c r="J162" s="366">
        <f t="shared" si="4"/>
        <v>1</v>
      </c>
    </row>
    <row r="163" spans="1:10" ht="84" x14ac:dyDescent="0.35">
      <c r="A163" s="151">
        <v>16.3</v>
      </c>
      <c r="B163" s="151" t="s">
        <v>205</v>
      </c>
      <c r="C163" s="150" t="s">
        <v>871</v>
      </c>
      <c r="D163" s="150" t="s">
        <v>210</v>
      </c>
      <c r="E163" s="390" t="s">
        <v>546</v>
      </c>
      <c r="F163" s="390" t="s">
        <v>546</v>
      </c>
      <c r="G163" s="366" t="s">
        <v>889</v>
      </c>
      <c r="H163" s="151">
        <v>16.3</v>
      </c>
      <c r="I163" s="151" t="s">
        <v>205</v>
      </c>
      <c r="J163" s="366">
        <f t="shared" si="4"/>
        <v>1</v>
      </c>
    </row>
    <row r="164" spans="1:10" ht="84" x14ac:dyDescent="0.35">
      <c r="A164" s="151">
        <v>17.100000000000001</v>
      </c>
      <c r="B164" s="151" t="s">
        <v>211</v>
      </c>
      <c r="C164" s="150" t="s">
        <v>211</v>
      </c>
      <c r="D164" s="150" t="s">
        <v>211</v>
      </c>
      <c r="E164" s="391" t="s">
        <v>471</v>
      </c>
      <c r="F164" s="391" t="s">
        <v>471</v>
      </c>
      <c r="G164" s="366" t="s">
        <v>743</v>
      </c>
      <c r="H164" s="151">
        <v>17.100000000000001</v>
      </c>
      <c r="I164" s="151" t="s">
        <v>211</v>
      </c>
      <c r="J164" s="366">
        <f t="shared" si="4"/>
        <v>1</v>
      </c>
    </row>
    <row r="165" spans="1:10" ht="36" x14ac:dyDescent="0.35">
      <c r="A165" s="151">
        <v>17.2</v>
      </c>
      <c r="B165" s="151" t="s">
        <v>212</v>
      </c>
      <c r="C165" s="150" t="s">
        <v>212</v>
      </c>
      <c r="D165" s="150" t="s">
        <v>212</v>
      </c>
      <c r="E165" s="391" t="s">
        <v>472</v>
      </c>
      <c r="F165" s="391" t="s">
        <v>472</v>
      </c>
      <c r="G165" s="366" t="s">
        <v>743</v>
      </c>
      <c r="H165" s="151">
        <v>17.2</v>
      </c>
      <c r="I165" s="151" t="s">
        <v>212</v>
      </c>
      <c r="J165" s="366">
        <f t="shared" si="4"/>
        <v>1</v>
      </c>
    </row>
    <row r="166" spans="1:10" ht="48" x14ac:dyDescent="0.35">
      <c r="A166" s="151">
        <v>17.3</v>
      </c>
      <c r="B166" s="151" t="s">
        <v>213</v>
      </c>
      <c r="C166" s="150" t="s">
        <v>745</v>
      </c>
      <c r="D166" s="150" t="s">
        <v>745</v>
      </c>
      <c r="E166" s="391" t="s">
        <v>744</v>
      </c>
      <c r="F166" s="391" t="s">
        <v>884</v>
      </c>
      <c r="G166" s="366" t="s">
        <v>743</v>
      </c>
      <c r="H166" s="151">
        <v>17.3</v>
      </c>
      <c r="I166" s="151" t="s">
        <v>213</v>
      </c>
      <c r="J166" s="366">
        <v>1</v>
      </c>
    </row>
    <row r="167" spans="1:10" ht="48" x14ac:dyDescent="0.35">
      <c r="A167" s="151">
        <v>17.3</v>
      </c>
      <c r="B167" s="151" t="s">
        <v>213</v>
      </c>
      <c r="C167" s="150" t="s">
        <v>745</v>
      </c>
      <c r="D167" s="150" t="s">
        <v>745</v>
      </c>
      <c r="E167" s="391" t="s">
        <v>746</v>
      </c>
      <c r="F167" s="391" t="s">
        <v>885</v>
      </c>
      <c r="G167" s="366" t="s">
        <v>743</v>
      </c>
      <c r="H167" s="151">
        <v>17.3</v>
      </c>
      <c r="I167" s="151" t="s">
        <v>213</v>
      </c>
      <c r="J167" s="366">
        <v>1</v>
      </c>
    </row>
    <row r="168" spans="1:10" ht="24" x14ac:dyDescent="0.35">
      <c r="A168" s="151">
        <v>17.399999999999999</v>
      </c>
      <c r="B168" s="151" t="s">
        <v>215</v>
      </c>
      <c r="C168" s="150" t="s">
        <v>216</v>
      </c>
      <c r="D168" s="150" t="s">
        <v>216</v>
      </c>
      <c r="E168" s="392" t="s">
        <v>473</v>
      </c>
      <c r="F168" s="392" t="s">
        <v>473</v>
      </c>
      <c r="G168" s="366" t="s">
        <v>747</v>
      </c>
      <c r="H168" s="151">
        <v>17.399999999999999</v>
      </c>
      <c r="I168" s="151" t="s">
        <v>215</v>
      </c>
      <c r="J168" s="366">
        <f t="shared" ref="J168:J181" si="5">IF(E168=F168,1,0)</f>
        <v>1</v>
      </c>
    </row>
    <row r="169" spans="1:10" ht="24" x14ac:dyDescent="0.35">
      <c r="A169" s="151">
        <v>18.100000000000001</v>
      </c>
      <c r="B169" s="151" t="s">
        <v>217</v>
      </c>
      <c r="C169" s="150" t="s">
        <v>218</v>
      </c>
      <c r="D169" s="150" t="s">
        <v>218</v>
      </c>
      <c r="E169" s="393" t="s">
        <v>474</v>
      </c>
      <c r="F169" s="393" t="s">
        <v>474</v>
      </c>
      <c r="G169" s="366" t="s">
        <v>748</v>
      </c>
      <c r="H169" s="151">
        <v>18.100000000000001</v>
      </c>
      <c r="I169" s="151" t="s">
        <v>217</v>
      </c>
      <c r="J169" s="366">
        <f t="shared" si="5"/>
        <v>1</v>
      </c>
    </row>
    <row r="170" spans="1:10" ht="24" x14ac:dyDescent="0.35">
      <c r="A170" s="151">
        <v>18.100000000000001</v>
      </c>
      <c r="B170" s="151" t="s">
        <v>217</v>
      </c>
      <c r="C170" s="150" t="s">
        <v>219</v>
      </c>
      <c r="D170" s="150" t="s">
        <v>219</v>
      </c>
      <c r="E170" s="393" t="s">
        <v>475</v>
      </c>
      <c r="F170" s="393" t="s">
        <v>475</v>
      </c>
      <c r="G170" s="366" t="s">
        <v>748</v>
      </c>
      <c r="H170" s="151">
        <v>18.100000000000001</v>
      </c>
      <c r="I170" s="151" t="s">
        <v>217</v>
      </c>
      <c r="J170" s="366">
        <f t="shared" si="5"/>
        <v>1</v>
      </c>
    </row>
    <row r="171" spans="1:10" ht="24" x14ac:dyDescent="0.35">
      <c r="A171" s="151">
        <v>18.100000000000001</v>
      </c>
      <c r="B171" s="151" t="s">
        <v>217</v>
      </c>
      <c r="C171" s="150" t="s">
        <v>220</v>
      </c>
      <c r="D171" s="150" t="s">
        <v>220</v>
      </c>
      <c r="E171" s="393" t="s">
        <v>476</v>
      </c>
      <c r="F171" s="393" t="s">
        <v>476</v>
      </c>
      <c r="G171" s="366" t="s">
        <v>748</v>
      </c>
      <c r="H171" s="151">
        <v>18.100000000000001</v>
      </c>
      <c r="I171" s="151" t="s">
        <v>217</v>
      </c>
      <c r="J171" s="366">
        <f t="shared" si="5"/>
        <v>1</v>
      </c>
    </row>
    <row r="172" spans="1:10" ht="24" x14ac:dyDescent="0.35">
      <c r="A172" s="151">
        <v>18.100000000000001</v>
      </c>
      <c r="B172" s="151" t="s">
        <v>217</v>
      </c>
      <c r="C172" s="150" t="s">
        <v>221</v>
      </c>
      <c r="D172" s="150" t="s">
        <v>221</v>
      </c>
      <c r="E172" s="393" t="s">
        <v>477</v>
      </c>
      <c r="F172" s="393" t="s">
        <v>477</v>
      </c>
      <c r="G172" s="366" t="s">
        <v>748</v>
      </c>
      <c r="H172" s="151">
        <v>18.100000000000001</v>
      </c>
      <c r="I172" s="151" t="s">
        <v>217</v>
      </c>
      <c r="J172" s="366">
        <f t="shared" si="5"/>
        <v>1</v>
      </c>
    </row>
    <row r="173" spans="1:10" ht="24" x14ac:dyDescent="0.35">
      <c r="A173" s="151">
        <v>18.100000000000001</v>
      </c>
      <c r="B173" s="151" t="s">
        <v>217</v>
      </c>
      <c r="C173" s="150" t="s">
        <v>222</v>
      </c>
      <c r="D173" s="150" t="s">
        <v>222</v>
      </c>
      <c r="E173" s="393" t="s">
        <v>478</v>
      </c>
      <c r="F173" s="388" t="s">
        <v>478</v>
      </c>
      <c r="G173" s="366" t="s">
        <v>890</v>
      </c>
      <c r="H173" s="151">
        <v>18.100000000000001</v>
      </c>
      <c r="I173" s="151" t="s">
        <v>217</v>
      </c>
      <c r="J173" s="366">
        <f t="shared" si="5"/>
        <v>1</v>
      </c>
    </row>
    <row r="174" spans="1:10" ht="24" x14ac:dyDescent="0.35">
      <c r="A174" s="151">
        <v>18.100000000000001</v>
      </c>
      <c r="B174" s="151" t="s">
        <v>217</v>
      </c>
      <c r="C174" s="150" t="s">
        <v>223</v>
      </c>
      <c r="D174" s="150" t="s">
        <v>223</v>
      </c>
      <c r="E174" s="393" t="s">
        <v>479</v>
      </c>
      <c r="F174" s="388" t="s">
        <v>479</v>
      </c>
      <c r="G174" s="366" t="s">
        <v>890</v>
      </c>
      <c r="H174" s="151">
        <v>18.100000000000001</v>
      </c>
      <c r="I174" s="151" t="s">
        <v>217</v>
      </c>
      <c r="J174" s="366">
        <f t="shared" si="5"/>
        <v>1</v>
      </c>
    </row>
    <row r="175" spans="1:10" ht="24" x14ac:dyDescent="0.35">
      <c r="A175" s="151">
        <v>18.100000000000001</v>
      </c>
      <c r="B175" s="151" t="s">
        <v>217</v>
      </c>
      <c r="C175" s="150" t="s">
        <v>919</v>
      </c>
      <c r="D175" s="150" t="s">
        <v>920</v>
      </c>
      <c r="E175" s="393" t="s">
        <v>480</v>
      </c>
      <c r="F175" s="388" t="s">
        <v>480</v>
      </c>
      <c r="G175" s="366" t="s">
        <v>890</v>
      </c>
      <c r="H175" s="151">
        <v>18.100000000000001</v>
      </c>
      <c r="I175" s="151" t="s">
        <v>217</v>
      </c>
      <c r="J175" s="366">
        <f t="shared" si="5"/>
        <v>1</v>
      </c>
    </row>
    <row r="176" spans="1:10" ht="24" x14ac:dyDescent="0.35">
      <c r="A176" s="151">
        <v>18.100000000000001</v>
      </c>
      <c r="B176" s="151" t="s">
        <v>217</v>
      </c>
      <c r="C176" s="150" t="s">
        <v>225</v>
      </c>
      <c r="D176" s="150" t="s">
        <v>225</v>
      </c>
      <c r="E176" s="393" t="s">
        <v>481</v>
      </c>
      <c r="F176" s="393" t="s">
        <v>481</v>
      </c>
      <c r="G176" s="366" t="s">
        <v>748</v>
      </c>
      <c r="H176" s="151">
        <v>18.100000000000001</v>
      </c>
      <c r="I176" s="151" t="s">
        <v>217</v>
      </c>
      <c r="J176" s="366">
        <f t="shared" si="5"/>
        <v>1</v>
      </c>
    </row>
    <row r="177" spans="1:10" ht="24" x14ac:dyDescent="0.35">
      <c r="A177" s="151">
        <v>18.100000000000001</v>
      </c>
      <c r="B177" s="151" t="s">
        <v>217</v>
      </c>
      <c r="C177" s="150" t="s">
        <v>226</v>
      </c>
      <c r="D177" s="150" t="s">
        <v>226</v>
      </c>
      <c r="E177" s="393" t="s">
        <v>482</v>
      </c>
      <c r="F177" s="393" t="s">
        <v>482</v>
      </c>
      <c r="G177" s="366" t="s">
        <v>748</v>
      </c>
      <c r="H177" s="151">
        <v>18.100000000000001</v>
      </c>
      <c r="I177" s="151" t="s">
        <v>217</v>
      </c>
      <c r="J177" s="366">
        <f t="shared" si="5"/>
        <v>1</v>
      </c>
    </row>
    <row r="178" spans="1:10" ht="72" x14ac:dyDescent="0.35">
      <c r="A178" s="151">
        <v>18.2</v>
      </c>
      <c r="B178" s="148" t="s">
        <v>227</v>
      </c>
      <c r="C178" s="151" t="s">
        <v>918</v>
      </c>
      <c r="D178" s="151" t="s">
        <v>918</v>
      </c>
      <c r="E178" s="394" t="s">
        <v>548</v>
      </c>
      <c r="F178" s="389" t="s">
        <v>548</v>
      </c>
      <c r="G178" s="366" t="s">
        <v>891</v>
      </c>
      <c r="H178" s="151">
        <v>18.2</v>
      </c>
      <c r="I178" s="148" t="s">
        <v>227</v>
      </c>
      <c r="J178" s="366">
        <f t="shared" si="5"/>
        <v>1</v>
      </c>
    </row>
    <row r="179" spans="1:10" ht="60" x14ac:dyDescent="0.35">
      <c r="A179" s="151">
        <v>18.2</v>
      </c>
      <c r="B179" s="148" t="s">
        <v>227</v>
      </c>
      <c r="C179" s="151" t="s">
        <v>917</v>
      </c>
      <c r="D179" s="151" t="s">
        <v>916</v>
      </c>
      <c r="E179" s="389" t="s">
        <v>549</v>
      </c>
      <c r="F179" s="388" t="s">
        <v>549</v>
      </c>
      <c r="G179" s="366" t="s">
        <v>892</v>
      </c>
      <c r="H179" s="151">
        <v>18.2</v>
      </c>
      <c r="I179" s="148" t="s">
        <v>227</v>
      </c>
      <c r="J179" s="366">
        <f t="shared" si="5"/>
        <v>1</v>
      </c>
    </row>
    <row r="180" spans="1:10" ht="60" x14ac:dyDescent="0.35">
      <c r="A180" s="151">
        <v>18.2</v>
      </c>
      <c r="B180" s="148" t="s">
        <v>227</v>
      </c>
      <c r="C180" s="151" t="s">
        <v>915</v>
      </c>
      <c r="D180" s="151" t="s">
        <v>915</v>
      </c>
      <c r="E180" s="389" t="s">
        <v>550</v>
      </c>
      <c r="F180" s="388" t="s">
        <v>550</v>
      </c>
      <c r="G180" s="366" t="s">
        <v>892</v>
      </c>
      <c r="H180" s="151">
        <v>18.2</v>
      </c>
      <c r="I180" s="148" t="s">
        <v>227</v>
      </c>
      <c r="J180" s="366">
        <f t="shared" si="5"/>
        <v>1</v>
      </c>
    </row>
    <row r="181" spans="1:10" ht="72" x14ac:dyDescent="0.35">
      <c r="A181" s="151">
        <v>18.3</v>
      </c>
      <c r="B181" s="148" t="s">
        <v>232</v>
      </c>
      <c r="C181" s="151" t="s">
        <v>914</v>
      </c>
      <c r="D181" s="151" t="s">
        <v>914</v>
      </c>
      <c r="E181" s="388" t="s">
        <v>551</v>
      </c>
      <c r="F181" s="389" t="s">
        <v>794</v>
      </c>
      <c r="G181" s="366" t="s">
        <v>893</v>
      </c>
      <c r="H181" s="151">
        <v>18.3</v>
      </c>
      <c r="I181" s="148" t="s">
        <v>232</v>
      </c>
      <c r="J181" s="366">
        <f t="shared" si="5"/>
        <v>0</v>
      </c>
    </row>
    <row r="182" spans="1:10" ht="72" x14ac:dyDescent="0.35">
      <c r="A182" s="369"/>
      <c r="B182" s="369"/>
      <c r="C182" s="372" t="s">
        <v>899</v>
      </c>
      <c r="D182" s="151" t="s">
        <v>921</v>
      </c>
      <c r="E182" s="395" t="s">
        <v>913</v>
      </c>
      <c r="F182" s="389" t="s">
        <v>795</v>
      </c>
      <c r="G182" s="366" t="s">
        <v>896</v>
      </c>
      <c r="H182" s="151">
        <v>18.3</v>
      </c>
      <c r="I182" s="148" t="s">
        <v>232</v>
      </c>
      <c r="J182" s="366">
        <f>IF(E183=F182,1,0)</f>
        <v>0</v>
      </c>
    </row>
    <row r="183" spans="1:10" ht="72" x14ac:dyDescent="0.35">
      <c r="A183" s="151">
        <v>18.3</v>
      </c>
      <c r="B183" s="148" t="s">
        <v>232</v>
      </c>
      <c r="C183" s="151" t="s">
        <v>912</v>
      </c>
      <c r="D183" s="151" t="s">
        <v>911</v>
      </c>
      <c r="E183" s="389" t="s">
        <v>552</v>
      </c>
      <c r="F183" s="386" t="s">
        <v>796</v>
      </c>
      <c r="G183" s="366" t="s">
        <v>894</v>
      </c>
      <c r="H183" s="151">
        <v>18.3</v>
      </c>
      <c r="I183" s="148" t="s">
        <v>232</v>
      </c>
      <c r="J183" s="366">
        <f>IF(E185=F183,1,0)</f>
        <v>0</v>
      </c>
    </row>
    <row r="184" spans="1:10" ht="72" x14ac:dyDescent="0.35">
      <c r="A184" s="369"/>
      <c r="B184" s="369"/>
      <c r="C184" s="372" t="s">
        <v>899</v>
      </c>
      <c r="D184" s="151" t="s">
        <v>911</v>
      </c>
      <c r="E184" s="396"/>
      <c r="F184" s="386" t="s">
        <v>797</v>
      </c>
      <c r="G184" s="366" t="s">
        <v>897</v>
      </c>
      <c r="H184" s="151">
        <v>18.3</v>
      </c>
      <c r="I184" s="148" t="s">
        <v>232</v>
      </c>
      <c r="J184" s="366">
        <f t="shared" ref="J184:J217" si="6">IF(E187=F184,1,0)</f>
        <v>0</v>
      </c>
    </row>
    <row r="185" spans="1:10" ht="60" x14ac:dyDescent="0.35">
      <c r="A185" s="151">
        <v>18.3</v>
      </c>
      <c r="B185" s="148" t="s">
        <v>232</v>
      </c>
      <c r="C185" s="151" t="s">
        <v>910</v>
      </c>
      <c r="D185" s="151" t="s">
        <v>910</v>
      </c>
      <c r="E185" s="389" t="s">
        <v>553</v>
      </c>
      <c r="F185" s="386" t="s">
        <v>798</v>
      </c>
      <c r="G185" s="366" t="s">
        <v>894</v>
      </c>
      <c r="H185" s="151">
        <v>18.3</v>
      </c>
      <c r="I185" s="148" t="s">
        <v>232</v>
      </c>
      <c r="J185" s="366">
        <f t="shared" si="6"/>
        <v>0</v>
      </c>
    </row>
    <row r="186" spans="1:10" ht="60" x14ac:dyDescent="0.35">
      <c r="A186" s="369"/>
      <c r="B186" s="369"/>
      <c r="C186" s="372" t="s">
        <v>899</v>
      </c>
      <c r="D186" s="151" t="s">
        <v>910</v>
      </c>
      <c r="E186" s="396"/>
      <c r="F186" s="386" t="s">
        <v>799</v>
      </c>
      <c r="G186" s="366" t="s">
        <v>897</v>
      </c>
      <c r="H186" s="151">
        <v>18.3</v>
      </c>
      <c r="I186" s="148" t="s">
        <v>232</v>
      </c>
      <c r="J186" s="366">
        <f t="shared" si="6"/>
        <v>0</v>
      </c>
    </row>
    <row r="187" spans="1:10" ht="60" x14ac:dyDescent="0.35">
      <c r="A187" s="151">
        <v>18.399999999999999</v>
      </c>
      <c r="B187" s="148" t="s">
        <v>236</v>
      </c>
      <c r="C187" s="151" t="s">
        <v>908</v>
      </c>
      <c r="D187" s="151" t="s">
        <v>909</v>
      </c>
      <c r="E187" s="386" t="s">
        <v>483</v>
      </c>
      <c r="F187" s="389" t="s">
        <v>483</v>
      </c>
      <c r="G187" s="366" t="s">
        <v>895</v>
      </c>
      <c r="H187" s="151">
        <v>18.399999999999999</v>
      </c>
      <c r="I187" s="148" t="s">
        <v>236</v>
      </c>
      <c r="J187" s="366">
        <f t="shared" si="6"/>
        <v>0</v>
      </c>
    </row>
    <row r="188" spans="1:10" ht="48" x14ac:dyDescent="0.35">
      <c r="A188" s="151">
        <v>18.399999999999999</v>
      </c>
      <c r="B188" s="148" t="s">
        <v>236</v>
      </c>
      <c r="C188" s="151" t="s">
        <v>906</v>
      </c>
      <c r="D188" s="151" t="s">
        <v>907</v>
      </c>
      <c r="E188" s="389" t="s">
        <v>484</v>
      </c>
      <c r="F188" s="386" t="s">
        <v>484</v>
      </c>
      <c r="G188" s="366" t="s">
        <v>894</v>
      </c>
      <c r="H188" s="151">
        <v>18.399999999999999</v>
      </c>
      <c r="I188" s="148" t="s">
        <v>236</v>
      </c>
      <c r="J188" s="366">
        <f t="shared" si="6"/>
        <v>0</v>
      </c>
    </row>
    <row r="189" spans="1:10" ht="48" x14ac:dyDescent="0.35">
      <c r="A189" s="151">
        <v>18.399999999999999</v>
      </c>
      <c r="B189" s="148" t="s">
        <v>236</v>
      </c>
      <c r="C189" s="151" t="s">
        <v>905</v>
      </c>
      <c r="D189" s="151" t="s">
        <v>904</v>
      </c>
      <c r="E189" s="389" t="s">
        <v>485</v>
      </c>
      <c r="F189" s="386" t="s">
        <v>485</v>
      </c>
      <c r="G189" s="366" t="s">
        <v>894</v>
      </c>
      <c r="H189" s="151">
        <v>18.399999999999999</v>
      </c>
      <c r="I189" s="148" t="s">
        <v>236</v>
      </c>
      <c r="J189" s="366">
        <f t="shared" si="6"/>
        <v>0</v>
      </c>
    </row>
    <row r="190" spans="1:10" ht="48" x14ac:dyDescent="0.35">
      <c r="A190" s="151">
        <v>19.100000000000001</v>
      </c>
      <c r="B190" s="148" t="s">
        <v>240</v>
      </c>
      <c r="C190" s="149" t="s">
        <v>241</v>
      </c>
      <c r="D190" s="149" t="s">
        <v>241</v>
      </c>
      <c r="E190" s="389" t="s">
        <v>486</v>
      </c>
      <c r="F190" s="389" t="s">
        <v>486</v>
      </c>
      <c r="G190" s="366" t="s">
        <v>287</v>
      </c>
      <c r="H190" s="151">
        <v>19.100000000000001</v>
      </c>
      <c r="I190" s="148" t="s">
        <v>240</v>
      </c>
      <c r="J190" s="366">
        <f t="shared" si="6"/>
        <v>0</v>
      </c>
    </row>
    <row r="191" spans="1:10" ht="48" x14ac:dyDescent="0.35">
      <c r="A191" s="151">
        <v>19.100000000000001</v>
      </c>
      <c r="B191" s="148" t="s">
        <v>240</v>
      </c>
      <c r="C191" s="149" t="s">
        <v>242</v>
      </c>
      <c r="D191" s="149" t="s">
        <v>242</v>
      </c>
      <c r="E191" s="389" t="s">
        <v>487</v>
      </c>
      <c r="F191" s="389" t="s">
        <v>487</v>
      </c>
      <c r="G191" s="366" t="s">
        <v>287</v>
      </c>
      <c r="H191" s="151">
        <v>19.100000000000001</v>
      </c>
      <c r="I191" s="148" t="s">
        <v>240</v>
      </c>
      <c r="J191" s="366">
        <f t="shared" si="6"/>
        <v>0</v>
      </c>
    </row>
    <row r="192" spans="1:10" ht="48" x14ac:dyDescent="0.35">
      <c r="A192" s="156">
        <v>19.100000000000001</v>
      </c>
      <c r="B192" s="153" t="s">
        <v>240</v>
      </c>
      <c r="C192" s="155" t="s">
        <v>243</v>
      </c>
      <c r="D192" s="155" t="s">
        <v>243</v>
      </c>
      <c r="E192" s="397" t="s">
        <v>488</v>
      </c>
      <c r="F192" s="397" t="s">
        <v>488</v>
      </c>
      <c r="G192" s="366" t="s">
        <v>287</v>
      </c>
      <c r="H192" s="156">
        <v>19.100000000000001</v>
      </c>
      <c r="I192" s="153" t="s">
        <v>240</v>
      </c>
      <c r="J192" s="366">
        <f t="shared" si="6"/>
        <v>0</v>
      </c>
    </row>
    <row r="193" spans="1:10" ht="48" x14ac:dyDescent="0.35">
      <c r="A193" s="156">
        <v>19.100000000000001</v>
      </c>
      <c r="B193" s="153" t="s">
        <v>240</v>
      </c>
      <c r="C193" s="155" t="s">
        <v>244</v>
      </c>
      <c r="D193" s="155" t="s">
        <v>244</v>
      </c>
      <c r="E193" s="397" t="s">
        <v>489</v>
      </c>
      <c r="F193" s="397" t="s">
        <v>489</v>
      </c>
      <c r="G193" s="366" t="s">
        <v>287</v>
      </c>
      <c r="H193" s="156">
        <v>19.100000000000001</v>
      </c>
      <c r="I193" s="153" t="s">
        <v>240</v>
      </c>
      <c r="J193" s="366">
        <f t="shared" si="6"/>
        <v>0</v>
      </c>
    </row>
    <row r="194" spans="1:10" ht="48" x14ac:dyDescent="0.35">
      <c r="A194" s="156">
        <v>19.100000000000001</v>
      </c>
      <c r="B194" s="153" t="s">
        <v>240</v>
      </c>
      <c r="C194" s="155" t="s">
        <v>245</v>
      </c>
      <c r="D194" s="155" t="s">
        <v>245</v>
      </c>
      <c r="E194" s="397" t="s">
        <v>490</v>
      </c>
      <c r="F194" s="397" t="s">
        <v>490</v>
      </c>
      <c r="G194" s="366" t="s">
        <v>287</v>
      </c>
      <c r="H194" s="156">
        <v>19.100000000000001</v>
      </c>
      <c r="I194" s="153" t="s">
        <v>240</v>
      </c>
      <c r="J194" s="366">
        <f t="shared" si="6"/>
        <v>0</v>
      </c>
    </row>
    <row r="195" spans="1:10" ht="48" x14ac:dyDescent="0.35">
      <c r="A195" s="156">
        <v>19.100000000000001</v>
      </c>
      <c r="B195" s="153" t="s">
        <v>240</v>
      </c>
      <c r="C195" s="155" t="s">
        <v>246</v>
      </c>
      <c r="D195" s="155" t="s">
        <v>246</v>
      </c>
      <c r="E195" s="397" t="s">
        <v>491</v>
      </c>
      <c r="F195" s="397" t="s">
        <v>491</v>
      </c>
      <c r="G195" s="366" t="s">
        <v>287</v>
      </c>
      <c r="H195" s="156">
        <v>19.100000000000001</v>
      </c>
      <c r="I195" s="153" t="s">
        <v>240</v>
      </c>
      <c r="J195" s="366">
        <f t="shared" si="6"/>
        <v>0</v>
      </c>
    </row>
    <row r="196" spans="1:10" ht="36" x14ac:dyDescent="0.35">
      <c r="A196" s="151">
        <v>20.100000000000001</v>
      </c>
      <c r="B196" s="148" t="s">
        <v>247</v>
      </c>
      <c r="C196" s="149" t="s">
        <v>248</v>
      </c>
      <c r="D196" s="149" t="s">
        <v>248</v>
      </c>
      <c r="E196" s="389" t="s">
        <v>554</v>
      </c>
      <c r="F196" s="389" t="s">
        <v>554</v>
      </c>
      <c r="G196" s="366" t="s">
        <v>287</v>
      </c>
      <c r="H196" s="151">
        <v>20.100000000000001</v>
      </c>
      <c r="I196" s="148" t="s">
        <v>247</v>
      </c>
      <c r="J196" s="366">
        <f t="shared" si="6"/>
        <v>0</v>
      </c>
    </row>
    <row r="197" spans="1:10" ht="48" x14ac:dyDescent="0.35">
      <c r="A197" s="151">
        <v>20.2</v>
      </c>
      <c r="B197" s="148" t="s">
        <v>251</v>
      </c>
      <c r="C197" s="149" t="s">
        <v>252</v>
      </c>
      <c r="D197" s="149" t="s">
        <v>252</v>
      </c>
      <c r="E197" s="389" t="s">
        <v>555</v>
      </c>
      <c r="F197" s="389" t="s">
        <v>555</v>
      </c>
      <c r="G197" s="366" t="s">
        <v>287</v>
      </c>
      <c r="H197" s="151">
        <v>20.2</v>
      </c>
      <c r="I197" s="148" t="s">
        <v>251</v>
      </c>
      <c r="J197" s="366">
        <f t="shared" si="6"/>
        <v>0</v>
      </c>
    </row>
    <row r="198" spans="1:10" ht="60" x14ac:dyDescent="0.35">
      <c r="A198" s="151">
        <v>20.3</v>
      </c>
      <c r="B198" s="148" t="s">
        <v>253</v>
      </c>
      <c r="C198" s="149" t="s">
        <v>254</v>
      </c>
      <c r="D198" s="149" t="s">
        <v>254</v>
      </c>
      <c r="E198" s="389" t="s">
        <v>567</v>
      </c>
      <c r="F198" s="389" t="s">
        <v>567</v>
      </c>
      <c r="G198" s="366" t="s">
        <v>287</v>
      </c>
      <c r="H198" s="151">
        <v>20.3</v>
      </c>
      <c r="I198" s="148" t="s">
        <v>253</v>
      </c>
      <c r="J198" s="366">
        <f t="shared" si="6"/>
        <v>0</v>
      </c>
    </row>
    <row r="199" spans="1:10" ht="84" x14ac:dyDescent="0.35">
      <c r="A199" s="156">
        <v>20.399999999999999</v>
      </c>
      <c r="B199" s="153" t="s">
        <v>256</v>
      </c>
      <c r="C199" s="156" t="s">
        <v>257</v>
      </c>
      <c r="D199" s="156" t="s">
        <v>257</v>
      </c>
      <c r="E199" s="397" t="s">
        <v>556</v>
      </c>
      <c r="F199" s="397" t="s">
        <v>556</v>
      </c>
      <c r="G199" s="366" t="s">
        <v>287</v>
      </c>
      <c r="H199" s="156">
        <v>20.399999999999999</v>
      </c>
      <c r="I199" s="153" t="s">
        <v>256</v>
      </c>
      <c r="J199" s="366">
        <f t="shared" si="6"/>
        <v>0</v>
      </c>
    </row>
    <row r="200" spans="1:10" ht="24" x14ac:dyDescent="0.35">
      <c r="A200" s="156">
        <v>20.399999999999999</v>
      </c>
      <c r="B200" s="153" t="s">
        <v>256</v>
      </c>
      <c r="C200" s="156" t="s">
        <v>258</v>
      </c>
      <c r="D200" s="156" t="s">
        <v>258</v>
      </c>
      <c r="E200" s="397" t="s">
        <v>557</v>
      </c>
      <c r="F200" s="397" t="s">
        <v>557</v>
      </c>
      <c r="G200" s="366" t="s">
        <v>287</v>
      </c>
      <c r="H200" s="156">
        <v>20.399999999999999</v>
      </c>
      <c r="I200" s="153" t="s">
        <v>256</v>
      </c>
      <c r="J200" s="366">
        <f t="shared" si="6"/>
        <v>0</v>
      </c>
    </row>
    <row r="201" spans="1:10" ht="24" x14ac:dyDescent="0.35">
      <c r="A201" s="156">
        <v>20.399999999999999</v>
      </c>
      <c r="B201" s="153" t="s">
        <v>256</v>
      </c>
      <c r="C201" s="156" t="s">
        <v>259</v>
      </c>
      <c r="D201" s="156" t="s">
        <v>259</v>
      </c>
      <c r="E201" s="397" t="s">
        <v>558</v>
      </c>
      <c r="F201" s="397" t="s">
        <v>558</v>
      </c>
      <c r="G201" s="366" t="s">
        <v>287</v>
      </c>
      <c r="H201" s="156">
        <v>20.399999999999999</v>
      </c>
      <c r="I201" s="153" t="s">
        <v>256</v>
      </c>
      <c r="J201" s="366">
        <f t="shared" si="6"/>
        <v>0</v>
      </c>
    </row>
    <row r="202" spans="1:10" ht="48" x14ac:dyDescent="0.35">
      <c r="A202" s="151">
        <v>20.399999999999999</v>
      </c>
      <c r="B202" s="148" t="s">
        <v>256</v>
      </c>
      <c r="C202" s="151" t="s">
        <v>260</v>
      </c>
      <c r="D202" s="151" t="s">
        <v>260</v>
      </c>
      <c r="E202" s="389" t="s">
        <v>559</v>
      </c>
      <c r="F202" s="389" t="s">
        <v>559</v>
      </c>
      <c r="G202" s="366" t="s">
        <v>287</v>
      </c>
      <c r="H202" s="151">
        <v>20.399999999999999</v>
      </c>
      <c r="I202" s="148" t="s">
        <v>256</v>
      </c>
      <c r="J202" s="366">
        <f t="shared" si="6"/>
        <v>0</v>
      </c>
    </row>
    <row r="203" spans="1:10" ht="24" x14ac:dyDescent="0.35">
      <c r="A203" s="151">
        <v>20.399999999999999</v>
      </c>
      <c r="B203" s="148" t="s">
        <v>256</v>
      </c>
      <c r="C203" s="151" t="s">
        <v>113</v>
      </c>
      <c r="D203" s="151" t="s">
        <v>113</v>
      </c>
      <c r="E203" s="389" t="s">
        <v>560</v>
      </c>
      <c r="F203" s="389" t="s">
        <v>560</v>
      </c>
      <c r="G203" s="366" t="s">
        <v>287</v>
      </c>
      <c r="H203" s="151">
        <v>20.399999999999999</v>
      </c>
      <c r="I203" s="148" t="s">
        <v>256</v>
      </c>
      <c r="J203" s="366">
        <f t="shared" si="6"/>
        <v>0</v>
      </c>
    </row>
    <row r="204" spans="1:10" ht="60" x14ac:dyDescent="0.35">
      <c r="A204" s="156">
        <v>20.5</v>
      </c>
      <c r="B204" s="153" t="s">
        <v>261</v>
      </c>
      <c r="C204" s="155" t="s">
        <v>262</v>
      </c>
      <c r="D204" s="155" t="s">
        <v>262</v>
      </c>
      <c r="E204" s="397" t="s">
        <v>561</v>
      </c>
      <c r="F204" s="397" t="s">
        <v>561</v>
      </c>
      <c r="G204" s="366" t="s">
        <v>287</v>
      </c>
      <c r="H204" s="156">
        <v>20.5</v>
      </c>
      <c r="I204" s="153" t="s">
        <v>261</v>
      </c>
      <c r="J204" s="366">
        <f t="shared" si="6"/>
        <v>0</v>
      </c>
    </row>
    <row r="205" spans="1:10" ht="36" x14ac:dyDescent="0.35">
      <c r="A205" s="156">
        <v>20.5</v>
      </c>
      <c r="B205" s="153" t="s">
        <v>261</v>
      </c>
      <c r="C205" s="155" t="s">
        <v>263</v>
      </c>
      <c r="D205" s="155" t="s">
        <v>263</v>
      </c>
      <c r="E205" s="397" t="s">
        <v>562</v>
      </c>
      <c r="F205" s="397" t="s">
        <v>562</v>
      </c>
      <c r="G205" s="366" t="s">
        <v>287</v>
      </c>
      <c r="H205" s="156">
        <v>20.5</v>
      </c>
      <c r="I205" s="153" t="s">
        <v>261</v>
      </c>
      <c r="J205" s="366">
        <f t="shared" si="6"/>
        <v>0</v>
      </c>
    </row>
    <row r="206" spans="1:10" ht="60" x14ac:dyDescent="0.35">
      <c r="A206" s="156">
        <v>20.6</v>
      </c>
      <c r="B206" s="153" t="s">
        <v>264</v>
      </c>
      <c r="C206" s="155" t="s">
        <v>265</v>
      </c>
      <c r="D206" s="155" t="s">
        <v>265</v>
      </c>
      <c r="E206" s="397" t="s">
        <v>563</v>
      </c>
      <c r="F206" s="397" t="s">
        <v>563</v>
      </c>
      <c r="G206" s="366" t="s">
        <v>287</v>
      </c>
      <c r="H206" s="156">
        <v>20.6</v>
      </c>
      <c r="I206" s="153" t="s">
        <v>264</v>
      </c>
      <c r="J206" s="366">
        <f t="shared" si="6"/>
        <v>0</v>
      </c>
    </row>
    <row r="207" spans="1:10" ht="36" x14ac:dyDescent="0.35">
      <c r="A207" s="156">
        <v>20.6</v>
      </c>
      <c r="B207" s="153" t="s">
        <v>264</v>
      </c>
      <c r="C207" s="155" t="s">
        <v>263</v>
      </c>
      <c r="D207" s="155" t="s">
        <v>263</v>
      </c>
      <c r="E207" s="397" t="s">
        <v>564</v>
      </c>
      <c r="F207" s="397" t="s">
        <v>564</v>
      </c>
      <c r="G207" s="366" t="s">
        <v>287</v>
      </c>
      <c r="H207" s="156">
        <v>20.6</v>
      </c>
      <c r="I207" s="153" t="s">
        <v>264</v>
      </c>
      <c r="J207" s="366">
        <f t="shared" si="6"/>
        <v>0</v>
      </c>
    </row>
    <row r="208" spans="1:10" ht="36" x14ac:dyDescent="0.35">
      <c r="A208" s="151">
        <v>20.7</v>
      </c>
      <c r="B208" s="148" t="s">
        <v>266</v>
      </c>
      <c r="C208" s="149" t="s">
        <v>267</v>
      </c>
      <c r="D208" s="149" t="s">
        <v>267</v>
      </c>
      <c r="E208" s="389" t="s">
        <v>565</v>
      </c>
      <c r="F208" s="389" t="s">
        <v>565</v>
      </c>
      <c r="G208" s="366" t="s">
        <v>287</v>
      </c>
      <c r="H208" s="151">
        <v>20.7</v>
      </c>
      <c r="I208" s="148" t="s">
        <v>266</v>
      </c>
      <c r="J208" s="366">
        <f t="shared" si="6"/>
        <v>0</v>
      </c>
    </row>
    <row r="209" spans="1:10" ht="48" x14ac:dyDescent="0.35">
      <c r="A209" s="151">
        <v>20.7</v>
      </c>
      <c r="B209" s="148" t="s">
        <v>266</v>
      </c>
      <c r="C209" s="149" t="s">
        <v>268</v>
      </c>
      <c r="D209" s="149" t="s">
        <v>268</v>
      </c>
      <c r="E209" s="389" t="s">
        <v>566</v>
      </c>
      <c r="F209" s="389" t="s">
        <v>566</v>
      </c>
      <c r="G209" s="366" t="s">
        <v>287</v>
      </c>
      <c r="H209" s="151">
        <v>20.7</v>
      </c>
      <c r="I209" s="148" t="s">
        <v>266</v>
      </c>
      <c r="J209" s="366">
        <f t="shared" si="6"/>
        <v>0</v>
      </c>
    </row>
    <row r="210" spans="1:10" ht="36" x14ac:dyDescent="0.35">
      <c r="A210" s="151">
        <v>23.1</v>
      </c>
      <c r="B210" s="148" t="s">
        <v>269</v>
      </c>
      <c r="C210" s="151" t="s">
        <v>270</v>
      </c>
      <c r="D210" s="151" t="s">
        <v>270</v>
      </c>
      <c r="E210" s="389" t="s">
        <v>568</v>
      </c>
      <c r="F210" s="389" t="s">
        <v>568</v>
      </c>
      <c r="G210" s="366" t="s">
        <v>287</v>
      </c>
      <c r="H210" s="151">
        <v>23.1</v>
      </c>
      <c r="I210" s="148" t="s">
        <v>269</v>
      </c>
      <c r="J210" s="366">
        <f t="shared" si="6"/>
        <v>0</v>
      </c>
    </row>
    <row r="211" spans="1:10" ht="36" x14ac:dyDescent="0.35">
      <c r="A211" s="151">
        <v>23.1</v>
      </c>
      <c r="B211" s="148" t="s">
        <v>269</v>
      </c>
      <c r="C211" s="151" t="s">
        <v>273</v>
      </c>
      <c r="D211" s="151" t="s">
        <v>273</v>
      </c>
      <c r="E211" s="389" t="s">
        <v>569</v>
      </c>
      <c r="F211" s="389" t="s">
        <v>569</v>
      </c>
      <c r="G211" s="366" t="s">
        <v>287</v>
      </c>
      <c r="H211" s="151">
        <v>23.1</v>
      </c>
      <c r="I211" s="148" t="s">
        <v>269</v>
      </c>
      <c r="J211" s="366">
        <f t="shared" si="6"/>
        <v>0</v>
      </c>
    </row>
    <row r="212" spans="1:10" ht="60" x14ac:dyDescent="0.35">
      <c r="A212" s="151">
        <v>23.2</v>
      </c>
      <c r="B212" s="148" t="s">
        <v>275</v>
      </c>
      <c r="C212" s="151" t="s">
        <v>276</v>
      </c>
      <c r="D212" s="151" t="s">
        <v>276</v>
      </c>
      <c r="E212" s="389" t="s">
        <v>570</v>
      </c>
      <c r="F212" s="389" t="s">
        <v>570</v>
      </c>
      <c r="G212" s="366" t="s">
        <v>287</v>
      </c>
      <c r="H212" s="151">
        <v>23.2</v>
      </c>
      <c r="I212" s="148" t="s">
        <v>275</v>
      </c>
      <c r="J212" s="366">
        <f t="shared" si="6"/>
        <v>0</v>
      </c>
    </row>
    <row r="213" spans="1:10" ht="36" x14ac:dyDescent="0.35">
      <c r="A213" s="156">
        <v>23.2</v>
      </c>
      <c r="B213" s="153" t="s">
        <v>269</v>
      </c>
      <c r="C213" s="156" t="s">
        <v>277</v>
      </c>
      <c r="D213" s="156" t="s">
        <v>277</v>
      </c>
      <c r="E213" s="397" t="s">
        <v>571</v>
      </c>
      <c r="F213" s="397" t="s">
        <v>571</v>
      </c>
      <c r="G213" s="366" t="s">
        <v>287</v>
      </c>
      <c r="H213" s="156">
        <v>23.2</v>
      </c>
      <c r="I213" s="153" t="s">
        <v>269</v>
      </c>
      <c r="J213" s="366">
        <f t="shared" si="6"/>
        <v>0</v>
      </c>
    </row>
    <row r="214" spans="1:10" ht="36" x14ac:dyDescent="0.35">
      <c r="A214" s="156">
        <v>23.2</v>
      </c>
      <c r="B214" s="153" t="s">
        <v>269</v>
      </c>
      <c r="C214" s="156" t="s">
        <v>279</v>
      </c>
      <c r="D214" s="156" t="s">
        <v>279</v>
      </c>
      <c r="E214" s="397" t="s">
        <v>572</v>
      </c>
      <c r="F214" s="397" t="s">
        <v>572</v>
      </c>
      <c r="G214" s="366" t="s">
        <v>287</v>
      </c>
      <c r="H214" s="156">
        <v>23.2</v>
      </c>
      <c r="I214" s="153" t="s">
        <v>269</v>
      </c>
      <c r="J214" s="366">
        <f t="shared" si="6"/>
        <v>0</v>
      </c>
    </row>
    <row r="215" spans="1:10" ht="36" x14ac:dyDescent="0.35">
      <c r="A215" s="156">
        <v>23.2</v>
      </c>
      <c r="B215" s="153" t="s">
        <v>269</v>
      </c>
      <c r="C215" s="156" t="s">
        <v>281</v>
      </c>
      <c r="D215" s="156" t="s">
        <v>281</v>
      </c>
      <c r="E215" s="397" t="s">
        <v>573</v>
      </c>
      <c r="F215" s="397" t="s">
        <v>573</v>
      </c>
      <c r="G215" s="366" t="s">
        <v>287</v>
      </c>
      <c r="H215" s="156">
        <v>23.2</v>
      </c>
      <c r="I215" s="153" t="s">
        <v>269</v>
      </c>
      <c r="J215" s="366">
        <f t="shared" si="6"/>
        <v>0</v>
      </c>
    </row>
    <row r="216" spans="1:10" ht="36" x14ac:dyDescent="0.35">
      <c r="A216" s="151">
        <v>23.3</v>
      </c>
      <c r="B216" s="148" t="s">
        <v>283</v>
      </c>
      <c r="C216" s="151" t="s">
        <v>284</v>
      </c>
      <c r="D216" s="151" t="s">
        <v>284</v>
      </c>
      <c r="E216" s="389" t="s">
        <v>574</v>
      </c>
      <c r="F216" s="389" t="s">
        <v>574</v>
      </c>
      <c r="G216" s="366" t="s">
        <v>287</v>
      </c>
      <c r="H216" s="151">
        <v>23.3</v>
      </c>
      <c r="I216" s="148" t="s">
        <v>283</v>
      </c>
      <c r="J216" s="366">
        <f t="shared" si="6"/>
        <v>0</v>
      </c>
    </row>
    <row r="217" spans="1:10" ht="36" x14ac:dyDescent="0.35">
      <c r="A217" s="151">
        <v>23.3</v>
      </c>
      <c r="B217" s="148" t="s">
        <v>283</v>
      </c>
      <c r="C217" s="151" t="s">
        <v>286</v>
      </c>
      <c r="D217" s="151" t="s">
        <v>286</v>
      </c>
      <c r="E217" s="389" t="s">
        <v>575</v>
      </c>
      <c r="F217" s="389" t="s">
        <v>575</v>
      </c>
      <c r="G217" s="366" t="s">
        <v>287</v>
      </c>
      <c r="H217" s="151">
        <v>23.3</v>
      </c>
      <c r="I217" s="148" t="s">
        <v>283</v>
      </c>
      <c r="J217" s="366">
        <f t="shared" si="6"/>
        <v>0</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AK207"/>
  <sheetViews>
    <sheetView zoomScaleNormal="100" workbookViewId="0">
      <pane xSplit="3" ySplit="2" topLeftCell="D157" activePane="bottomRight" state="frozen"/>
      <selection activeCell="G28" sqref="G28"/>
      <selection pane="topRight" activeCell="G28" sqref="G28"/>
      <selection pane="bottomLeft" activeCell="G28" sqref="G28"/>
      <selection pane="bottomRight" activeCell="A161" sqref="A161:XFD161"/>
    </sheetView>
  </sheetViews>
  <sheetFormatPr defaultColWidth="9.08984375" defaultRowHeight="12" x14ac:dyDescent="0.3"/>
  <cols>
    <col min="1" max="1" width="9.08984375" style="350" bestFit="1" customWidth="1"/>
    <col min="2" max="2" width="28.90625" style="350" customWidth="1"/>
    <col min="3" max="3" width="8" style="365" bestFit="1" customWidth="1"/>
    <col min="4" max="4" width="20.6328125" style="350" customWidth="1"/>
    <col min="5" max="5" width="34.36328125" style="350" customWidth="1"/>
    <col min="6" max="6" width="28.81640625" style="350" customWidth="1"/>
    <col min="7" max="7" width="14.7265625" style="349" customWidth="1"/>
    <col min="8" max="8" width="18.54296875" style="350" customWidth="1"/>
    <col min="9" max="9" width="17.08984375" style="406" bestFit="1" customWidth="1"/>
    <col min="10" max="10" width="64.26953125" style="406" customWidth="1"/>
    <col min="11" max="11" width="74.36328125" style="406" customWidth="1"/>
    <col min="12" max="12" width="22.1796875" style="406" customWidth="1"/>
    <col min="13" max="13" width="9.90625" style="406" bestFit="1" customWidth="1"/>
    <col min="14" max="14" width="8.26953125" style="406" bestFit="1" customWidth="1"/>
    <col min="15" max="15" width="8.453125" style="406" customWidth="1"/>
    <col min="16" max="16" width="2.1796875" style="406" customWidth="1"/>
    <col min="17" max="17" width="18.90625" style="12" bestFit="1" customWidth="1"/>
    <col min="18" max="18" width="16.90625" style="12" bestFit="1" customWidth="1"/>
    <col min="19" max="19" width="2.1796875" style="406" customWidth="1"/>
    <col min="20" max="21" width="15.81640625" style="12" customWidth="1"/>
    <col min="22" max="22" width="2.1796875" style="406" customWidth="1"/>
    <col min="23" max="23" width="17.6328125" style="12" customWidth="1"/>
    <col min="24" max="24" width="18.36328125" style="12" customWidth="1"/>
    <col min="25" max="26" width="17.81640625" style="12" customWidth="1"/>
    <col min="27" max="30" width="9.08984375" style="12"/>
    <col min="31" max="31" width="31.7265625" style="12" customWidth="1"/>
    <col min="32" max="16384" width="9.08984375" style="12"/>
  </cols>
  <sheetData>
    <row r="1" spans="1:35" x14ac:dyDescent="0.3">
      <c r="Q1" s="585" t="s">
        <v>978</v>
      </c>
      <c r="R1" s="585"/>
      <c r="T1" s="585" t="s">
        <v>975</v>
      </c>
      <c r="U1" s="585"/>
      <c r="W1" s="585" t="s">
        <v>981</v>
      </c>
      <c r="X1" s="585"/>
      <c r="Y1" s="585" t="s">
        <v>982</v>
      </c>
      <c r="Z1" s="585"/>
      <c r="AA1" s="585" t="s">
        <v>988</v>
      </c>
      <c r="AB1" s="585"/>
      <c r="AC1" s="585"/>
      <c r="AD1" s="585"/>
      <c r="AE1" s="12" t="s">
        <v>986</v>
      </c>
      <c r="AF1" s="585" t="s">
        <v>989</v>
      </c>
      <c r="AG1" s="585"/>
      <c r="AH1" s="585"/>
      <c r="AI1" s="585"/>
    </row>
    <row r="2" spans="1:35" x14ac:dyDescent="0.3">
      <c r="A2" s="172" t="s">
        <v>369</v>
      </c>
      <c r="B2" s="172" t="s">
        <v>324</v>
      </c>
      <c r="C2" s="172" t="s">
        <v>323</v>
      </c>
      <c r="D2" s="172" t="s">
        <v>325</v>
      </c>
      <c r="E2" s="172" t="s">
        <v>692</v>
      </c>
      <c r="F2" s="172" t="s">
        <v>366</v>
      </c>
      <c r="G2" s="173" t="s">
        <v>367</v>
      </c>
      <c r="H2" s="172" t="s">
        <v>368</v>
      </c>
      <c r="I2" s="345" t="s">
        <v>709</v>
      </c>
      <c r="J2" s="345" t="s">
        <v>710</v>
      </c>
      <c r="K2" s="345" t="s">
        <v>774</v>
      </c>
      <c r="L2" s="345" t="s">
        <v>936</v>
      </c>
      <c r="M2" s="178"/>
      <c r="N2" s="178"/>
      <c r="O2" s="480"/>
      <c r="Q2" s="12" t="s">
        <v>972</v>
      </c>
      <c r="R2" s="12" t="s">
        <v>973</v>
      </c>
      <c r="T2" s="12" t="s">
        <v>976</v>
      </c>
      <c r="U2" s="12" t="s">
        <v>977</v>
      </c>
      <c r="W2" s="12" t="s">
        <v>976</v>
      </c>
      <c r="X2" s="12" t="s">
        <v>977</v>
      </c>
      <c r="Y2" s="12" t="s">
        <v>976</v>
      </c>
      <c r="Z2" s="12" t="s">
        <v>977</v>
      </c>
      <c r="AA2" s="12" t="s">
        <v>976</v>
      </c>
      <c r="AF2" s="12" t="s">
        <v>976</v>
      </c>
    </row>
    <row r="3" spans="1:35" ht="48" x14ac:dyDescent="0.3">
      <c r="A3" s="174">
        <v>4.0999999999999996</v>
      </c>
      <c r="B3" s="174" t="s">
        <v>7</v>
      </c>
      <c r="C3" s="175" t="s">
        <v>371</v>
      </c>
      <c r="D3" s="176" t="s">
        <v>8</v>
      </c>
      <c r="E3" s="176" t="s">
        <v>287</v>
      </c>
      <c r="F3" s="177" t="s">
        <v>9</v>
      </c>
      <c r="G3" s="178" t="s">
        <v>10</v>
      </c>
      <c r="H3" s="177" t="s">
        <v>11</v>
      </c>
      <c r="I3" s="347" t="e">
        <f>VLOOKUP(C3,#REF!,8,FALSE)</f>
        <v>#REF!</v>
      </c>
      <c r="J3" s="178" t="e">
        <f>VLOOKUP(C3,#REF!,9,FALSE)</f>
        <v>#REF!</v>
      </c>
      <c r="K3" s="178"/>
      <c r="L3" s="346" t="s">
        <v>371</v>
      </c>
      <c r="M3" s="178"/>
      <c r="N3" s="178"/>
      <c r="O3" s="480"/>
      <c r="Q3" s="465" t="s">
        <v>712</v>
      </c>
      <c r="T3" s="472" t="s">
        <v>712</v>
      </c>
      <c r="W3" s="12" t="s">
        <v>289</v>
      </c>
      <c r="Y3" s="12" t="s">
        <v>1</v>
      </c>
      <c r="AA3" s="346" t="s">
        <v>371</v>
      </c>
      <c r="AB3" s="178"/>
      <c r="AC3" s="178"/>
      <c r="AD3" s="480"/>
      <c r="AF3" s="346" t="s">
        <v>371</v>
      </c>
      <c r="AG3" s="178"/>
      <c r="AH3" s="178"/>
      <c r="AI3" s="480"/>
    </row>
    <row r="4" spans="1:35" ht="48" x14ac:dyDescent="0.3">
      <c r="A4" s="174">
        <v>4.0999999999999996</v>
      </c>
      <c r="B4" s="174" t="s">
        <v>7</v>
      </c>
      <c r="C4" s="175" t="s">
        <v>372</v>
      </c>
      <c r="D4" s="176" t="s">
        <v>12</v>
      </c>
      <c r="E4" s="176" t="s">
        <v>287</v>
      </c>
      <c r="F4" s="177" t="s">
        <v>9</v>
      </c>
      <c r="G4" s="178" t="s">
        <v>10</v>
      </c>
      <c r="H4" s="177" t="s">
        <v>11</v>
      </c>
      <c r="I4" s="347" t="e">
        <f>VLOOKUP(C4,#REF!,8,FALSE)</f>
        <v>#REF!</v>
      </c>
      <c r="J4" s="178" t="e">
        <f>VLOOKUP(C4,#REF!,9,FALSE)</f>
        <v>#REF!</v>
      </c>
      <c r="K4" s="178"/>
      <c r="L4" s="346" t="s">
        <v>372</v>
      </c>
      <c r="M4" s="178"/>
      <c r="N4" s="178"/>
      <c r="O4" s="480"/>
      <c r="Q4" s="465" t="s">
        <v>712</v>
      </c>
      <c r="T4" s="472" t="s">
        <v>712</v>
      </c>
      <c r="W4" s="12" t="s">
        <v>289</v>
      </c>
      <c r="Y4" s="12" t="s">
        <v>1</v>
      </c>
      <c r="AA4" s="346" t="s">
        <v>372</v>
      </c>
      <c r="AB4" s="178"/>
      <c r="AC4" s="178"/>
      <c r="AD4" s="480"/>
      <c r="AF4" s="346" t="s">
        <v>372</v>
      </c>
      <c r="AG4" s="178"/>
      <c r="AH4" s="178"/>
      <c r="AI4" s="480"/>
    </row>
    <row r="5" spans="1:35" ht="48" x14ac:dyDescent="0.3">
      <c r="A5" s="174">
        <v>4.0999999999999996</v>
      </c>
      <c r="B5" s="174" t="s">
        <v>7</v>
      </c>
      <c r="C5" s="175" t="s">
        <v>373</v>
      </c>
      <c r="D5" s="176" t="s">
        <v>13</v>
      </c>
      <c r="E5" s="176" t="s">
        <v>287</v>
      </c>
      <c r="F5" s="177" t="s">
        <v>9</v>
      </c>
      <c r="G5" s="178" t="s">
        <v>10</v>
      </c>
      <c r="H5" s="177" t="s">
        <v>11</v>
      </c>
      <c r="I5" s="347" t="e">
        <f>VLOOKUP(C5,#REF!,8,FALSE)</f>
        <v>#REF!</v>
      </c>
      <c r="J5" s="178" t="e">
        <f>VLOOKUP(C5,#REF!,9,FALSE)</f>
        <v>#REF!</v>
      </c>
      <c r="K5" s="178"/>
      <c r="L5" s="346" t="s">
        <v>373</v>
      </c>
      <c r="M5" s="178"/>
      <c r="N5" s="178"/>
      <c r="O5" s="480"/>
      <c r="Q5" s="465" t="s">
        <v>712</v>
      </c>
      <c r="T5" s="472" t="s">
        <v>712</v>
      </c>
      <c r="W5" s="12" t="s">
        <v>289</v>
      </c>
      <c r="Y5" s="12" t="s">
        <v>1</v>
      </c>
      <c r="AA5" s="346" t="s">
        <v>373</v>
      </c>
      <c r="AB5" s="178"/>
      <c r="AC5" s="178"/>
      <c r="AD5" s="480"/>
      <c r="AF5" s="346" t="s">
        <v>373</v>
      </c>
      <c r="AG5" s="178"/>
      <c r="AH5" s="178"/>
      <c r="AI5" s="480"/>
    </row>
    <row r="6" spans="1:35" ht="48" x14ac:dyDescent="0.3">
      <c r="A6" s="174">
        <v>4.0999999999999996</v>
      </c>
      <c r="B6" s="174" t="s">
        <v>7</v>
      </c>
      <c r="C6" s="175" t="s">
        <v>374</v>
      </c>
      <c r="D6" s="176" t="s">
        <v>14</v>
      </c>
      <c r="E6" s="176" t="s">
        <v>287</v>
      </c>
      <c r="F6" s="177" t="s">
        <v>9</v>
      </c>
      <c r="G6" s="178" t="s">
        <v>10</v>
      </c>
      <c r="H6" s="177" t="s">
        <v>11</v>
      </c>
      <c r="I6" s="347" t="e">
        <f>VLOOKUP(C6,#REF!,8,FALSE)</f>
        <v>#REF!</v>
      </c>
      <c r="J6" s="178" t="e">
        <f>VLOOKUP(C6,#REF!,9,FALSE)</f>
        <v>#REF!</v>
      </c>
      <c r="K6" s="178"/>
      <c r="L6" s="346" t="s">
        <v>374</v>
      </c>
      <c r="M6" s="178"/>
      <c r="N6" s="178"/>
      <c r="O6" s="480"/>
      <c r="Q6" s="465" t="s">
        <v>712</v>
      </c>
      <c r="T6" s="472" t="s">
        <v>712</v>
      </c>
      <c r="W6" s="12" t="s">
        <v>289</v>
      </c>
      <c r="Y6" s="12" t="s">
        <v>1</v>
      </c>
      <c r="AA6" s="346" t="s">
        <v>374</v>
      </c>
      <c r="AB6" s="178"/>
      <c r="AC6" s="178"/>
      <c r="AD6" s="480"/>
      <c r="AF6" s="346" t="s">
        <v>374</v>
      </c>
      <c r="AG6" s="178"/>
      <c r="AH6" s="178"/>
      <c r="AI6" s="480"/>
    </row>
    <row r="7" spans="1:35" ht="48" x14ac:dyDescent="0.3">
      <c r="A7" s="174">
        <v>4.0999999999999996</v>
      </c>
      <c r="B7" s="174" t="s">
        <v>7</v>
      </c>
      <c r="C7" s="175" t="s">
        <v>375</v>
      </c>
      <c r="D7" s="176" t="s">
        <v>15</v>
      </c>
      <c r="E7" s="176" t="s">
        <v>287</v>
      </c>
      <c r="F7" s="177" t="s">
        <v>9</v>
      </c>
      <c r="G7" s="178" t="s">
        <v>10</v>
      </c>
      <c r="H7" s="177" t="s">
        <v>11</v>
      </c>
      <c r="I7" s="347" t="e">
        <f>VLOOKUP(C7,#REF!,8,FALSE)</f>
        <v>#REF!</v>
      </c>
      <c r="J7" s="178" t="e">
        <f>VLOOKUP(C7,#REF!,9,FALSE)</f>
        <v>#REF!</v>
      </c>
      <c r="K7" s="178"/>
      <c r="L7" s="346" t="s">
        <v>375</v>
      </c>
      <c r="M7" s="178"/>
      <c r="N7" s="178"/>
      <c r="O7" s="480"/>
      <c r="Q7" s="465" t="s">
        <v>712</v>
      </c>
      <c r="T7" s="472" t="s">
        <v>712</v>
      </c>
      <c r="W7" s="12" t="s">
        <v>289</v>
      </c>
      <c r="Y7" s="12" t="s">
        <v>1</v>
      </c>
      <c r="AA7" s="346" t="s">
        <v>375</v>
      </c>
      <c r="AB7" s="178"/>
      <c r="AC7" s="178"/>
      <c r="AD7" s="480"/>
      <c r="AF7" s="346" t="s">
        <v>375</v>
      </c>
      <c r="AG7" s="178"/>
      <c r="AH7" s="178"/>
      <c r="AI7" s="480"/>
    </row>
    <row r="8" spans="1:35" ht="48" x14ac:dyDescent="0.3">
      <c r="A8" s="174">
        <v>4.0999999999999996</v>
      </c>
      <c r="B8" s="174" t="s">
        <v>7</v>
      </c>
      <c r="C8" s="175" t="s">
        <v>376</v>
      </c>
      <c r="D8" s="176" t="s">
        <v>16</v>
      </c>
      <c r="E8" s="176" t="s">
        <v>287</v>
      </c>
      <c r="F8" s="177" t="s">
        <v>9</v>
      </c>
      <c r="G8" s="178" t="s">
        <v>10</v>
      </c>
      <c r="H8" s="177" t="s">
        <v>11</v>
      </c>
      <c r="I8" s="347" t="e">
        <f>VLOOKUP(C8,#REF!,8,FALSE)</f>
        <v>#REF!</v>
      </c>
      <c r="J8" s="178" t="e">
        <f>VLOOKUP(C8,#REF!,9,FALSE)</f>
        <v>#REF!</v>
      </c>
      <c r="K8" s="178"/>
      <c r="L8" s="346" t="s">
        <v>376</v>
      </c>
      <c r="M8" s="178"/>
      <c r="N8" s="178"/>
      <c r="O8" s="480"/>
      <c r="Q8" s="465" t="s">
        <v>712</v>
      </c>
      <c r="T8" s="472" t="s">
        <v>712</v>
      </c>
      <c r="W8" s="12" t="s">
        <v>289</v>
      </c>
      <c r="Y8" s="12" t="s">
        <v>1</v>
      </c>
      <c r="AA8" s="346" t="s">
        <v>376</v>
      </c>
      <c r="AB8" s="178"/>
      <c r="AC8" s="178"/>
      <c r="AD8" s="480"/>
      <c r="AF8" s="346" t="s">
        <v>376</v>
      </c>
      <c r="AG8" s="178"/>
      <c r="AH8" s="178"/>
      <c r="AI8" s="480"/>
    </row>
    <row r="9" spans="1:35" ht="72" x14ac:dyDescent="0.3">
      <c r="A9" s="174">
        <v>4.0999999999999996</v>
      </c>
      <c r="B9" s="174" t="s">
        <v>7</v>
      </c>
      <c r="C9" s="175" t="s">
        <v>377</v>
      </c>
      <c r="D9" s="176" t="s">
        <v>17</v>
      </c>
      <c r="E9" s="176" t="s">
        <v>287</v>
      </c>
      <c r="F9" s="177" t="s">
        <v>9</v>
      </c>
      <c r="G9" s="178" t="s">
        <v>10</v>
      </c>
      <c r="H9" s="177" t="s">
        <v>11</v>
      </c>
      <c r="I9" s="347" t="e">
        <f>VLOOKUP(C9,#REF!,8,FALSE)</f>
        <v>#REF!</v>
      </c>
      <c r="J9" s="178" t="e">
        <f>VLOOKUP(C9,#REF!,9,FALSE)</f>
        <v>#REF!</v>
      </c>
      <c r="K9" s="178"/>
      <c r="L9" s="346" t="s">
        <v>377</v>
      </c>
      <c r="M9" s="178"/>
      <c r="N9" s="178"/>
      <c r="O9" s="480"/>
      <c r="Q9" s="465" t="s">
        <v>712</v>
      </c>
      <c r="T9" s="472" t="s">
        <v>712</v>
      </c>
      <c r="W9" s="12" t="s">
        <v>289</v>
      </c>
      <c r="Y9" s="12" t="s">
        <v>1</v>
      </c>
      <c r="AA9" s="346" t="s">
        <v>377</v>
      </c>
      <c r="AB9" s="178"/>
      <c r="AC9" s="178"/>
      <c r="AD9" s="480"/>
      <c r="AF9" s="346" t="s">
        <v>377</v>
      </c>
      <c r="AG9" s="178"/>
      <c r="AH9" s="178"/>
      <c r="AI9" s="480"/>
    </row>
    <row r="10" spans="1:35" ht="72" x14ac:dyDescent="0.3">
      <c r="A10" s="174">
        <v>4.0999999999999996</v>
      </c>
      <c r="B10" s="174" t="s">
        <v>7</v>
      </c>
      <c r="C10" s="175" t="s">
        <v>378</v>
      </c>
      <c r="D10" s="176" t="s">
        <v>18</v>
      </c>
      <c r="E10" s="176" t="s">
        <v>287</v>
      </c>
      <c r="F10" s="177" t="s">
        <v>9</v>
      </c>
      <c r="G10" s="178" t="s">
        <v>10</v>
      </c>
      <c r="H10" s="177" t="s">
        <v>11</v>
      </c>
      <c r="I10" s="347" t="e">
        <f>VLOOKUP(C10,#REF!,8,FALSE)</f>
        <v>#REF!</v>
      </c>
      <c r="J10" s="178" t="e">
        <f>VLOOKUP(C10,#REF!,9,FALSE)</f>
        <v>#REF!</v>
      </c>
      <c r="K10" s="178"/>
      <c r="L10" s="346" t="s">
        <v>378</v>
      </c>
      <c r="M10" s="178"/>
      <c r="N10" s="178"/>
      <c r="O10" s="480"/>
      <c r="Q10" s="465" t="s">
        <v>712</v>
      </c>
      <c r="T10" s="472" t="s">
        <v>712</v>
      </c>
      <c r="W10" s="12" t="s">
        <v>289</v>
      </c>
      <c r="Y10" s="12" t="s">
        <v>1</v>
      </c>
      <c r="AA10" s="346" t="s">
        <v>378</v>
      </c>
      <c r="AB10" s="178"/>
      <c r="AC10" s="178"/>
      <c r="AD10" s="480"/>
      <c r="AF10" s="346" t="s">
        <v>378</v>
      </c>
      <c r="AG10" s="178"/>
      <c r="AH10" s="178"/>
      <c r="AI10" s="480"/>
    </row>
    <row r="11" spans="1:35" ht="120" x14ac:dyDescent="0.3">
      <c r="A11" s="174">
        <v>4.0999999999999996</v>
      </c>
      <c r="B11" s="174" t="s">
        <v>7</v>
      </c>
      <c r="C11" s="175" t="s">
        <v>379</v>
      </c>
      <c r="D11" s="176" t="s">
        <v>19</v>
      </c>
      <c r="E11" s="176" t="s">
        <v>287</v>
      </c>
      <c r="F11" s="177" t="s">
        <v>43</v>
      </c>
      <c r="G11" s="178" t="s">
        <v>10</v>
      </c>
      <c r="H11" s="177" t="s">
        <v>11</v>
      </c>
      <c r="I11" s="347" t="e">
        <f>VLOOKUP(C11,#REF!,8,FALSE)</f>
        <v>#REF!</v>
      </c>
      <c r="J11" s="178" t="e">
        <f>VLOOKUP(C11,#REF!,9,FALSE)</f>
        <v>#REF!</v>
      </c>
      <c r="K11" s="178"/>
      <c r="L11" s="346" t="s">
        <v>379</v>
      </c>
      <c r="M11" s="178"/>
      <c r="N11" s="178"/>
      <c r="O11" s="480"/>
      <c r="Q11" s="465" t="s">
        <v>712</v>
      </c>
      <c r="T11" s="472" t="s">
        <v>712</v>
      </c>
      <c r="W11" s="12" t="s">
        <v>289</v>
      </c>
      <c r="Y11" s="12" t="s">
        <v>1</v>
      </c>
      <c r="AA11" s="346" t="s">
        <v>379</v>
      </c>
      <c r="AB11" s="178"/>
      <c r="AC11" s="178"/>
      <c r="AD11" s="480"/>
      <c r="AF11" s="346" t="s">
        <v>379</v>
      </c>
      <c r="AG11" s="178"/>
      <c r="AH11" s="178"/>
      <c r="AI11" s="480"/>
    </row>
    <row r="12" spans="1:35" ht="48" x14ac:dyDescent="0.3">
      <c r="A12" s="174">
        <v>4.0999999999999996</v>
      </c>
      <c r="B12" s="174" t="s">
        <v>7</v>
      </c>
      <c r="C12" s="175" t="s">
        <v>380</v>
      </c>
      <c r="D12" s="176" t="s">
        <v>20</v>
      </c>
      <c r="E12" s="176" t="s">
        <v>287</v>
      </c>
      <c r="F12" s="177" t="s">
        <v>9</v>
      </c>
      <c r="G12" s="178" t="s">
        <v>10</v>
      </c>
      <c r="H12" s="177" t="s">
        <v>11</v>
      </c>
      <c r="I12" s="347" t="e">
        <f>VLOOKUP(C12,#REF!,8,FALSE)</f>
        <v>#REF!</v>
      </c>
      <c r="J12" s="178" t="e">
        <f>VLOOKUP(C12,#REF!,9,FALSE)</f>
        <v>#REF!</v>
      </c>
      <c r="K12" s="178"/>
      <c r="L12" s="346" t="s">
        <v>380</v>
      </c>
      <c r="M12" s="178"/>
      <c r="N12" s="178"/>
      <c r="O12" s="480"/>
      <c r="Q12" s="465" t="s">
        <v>712</v>
      </c>
      <c r="T12" s="472" t="s">
        <v>712</v>
      </c>
      <c r="W12" s="12" t="s">
        <v>289</v>
      </c>
      <c r="Y12" s="12" t="s">
        <v>1</v>
      </c>
      <c r="AA12" s="346" t="s">
        <v>380</v>
      </c>
      <c r="AB12" s="178"/>
      <c r="AC12" s="178"/>
      <c r="AD12" s="480"/>
      <c r="AF12" s="346" t="s">
        <v>380</v>
      </c>
      <c r="AG12" s="178"/>
      <c r="AH12" s="178"/>
      <c r="AI12" s="480"/>
    </row>
    <row r="13" spans="1:35" ht="60.5" thickBot="1" x14ac:dyDescent="0.35">
      <c r="A13" s="177">
        <v>4.2</v>
      </c>
      <c r="B13" s="174" t="s">
        <v>21</v>
      </c>
      <c r="C13" s="179" t="s">
        <v>381</v>
      </c>
      <c r="D13" s="176" t="s">
        <v>22</v>
      </c>
      <c r="E13" s="176" t="s">
        <v>287</v>
      </c>
      <c r="F13" s="177" t="s">
        <v>23</v>
      </c>
      <c r="G13" s="178" t="s">
        <v>10</v>
      </c>
      <c r="H13" s="177" t="s">
        <v>11</v>
      </c>
      <c r="I13" s="347" t="e">
        <f>VLOOKUP(C13,#REF!,8,FALSE)</f>
        <v>#REF!</v>
      </c>
      <c r="J13" s="178" t="e">
        <f>VLOOKUP(C13,#REF!,9,FALSE)</f>
        <v>#REF!</v>
      </c>
      <c r="K13" s="178"/>
      <c r="L13" s="346" t="s">
        <v>381</v>
      </c>
      <c r="M13" s="178"/>
      <c r="N13" s="178"/>
      <c r="O13" s="480"/>
      <c r="Q13" s="465" t="s">
        <v>712</v>
      </c>
      <c r="T13" s="472" t="s">
        <v>712</v>
      </c>
      <c r="W13" s="12" t="s">
        <v>289</v>
      </c>
      <c r="Y13" s="12" t="s">
        <v>1</v>
      </c>
      <c r="AA13" s="346" t="s">
        <v>381</v>
      </c>
      <c r="AB13" s="178"/>
      <c r="AC13" s="178"/>
      <c r="AD13" s="480"/>
      <c r="AF13" s="346" t="s">
        <v>381</v>
      </c>
      <c r="AG13" s="409"/>
      <c r="AH13" s="178"/>
      <c r="AI13" s="480"/>
    </row>
    <row r="14" spans="1:35" ht="72" customHeight="1" x14ac:dyDescent="0.3">
      <c r="A14" s="176">
        <v>4.3</v>
      </c>
      <c r="B14" s="174" t="s">
        <v>24</v>
      </c>
      <c r="C14" s="180" t="s">
        <v>492</v>
      </c>
      <c r="D14" s="176" t="s">
        <v>25</v>
      </c>
      <c r="E14" s="176" t="s">
        <v>26</v>
      </c>
      <c r="F14" s="177" t="s">
        <v>9</v>
      </c>
      <c r="G14" s="178" t="s">
        <v>635</v>
      </c>
      <c r="H14" s="177" t="s">
        <v>11</v>
      </c>
      <c r="I14" s="399" t="e">
        <f>VLOOKUP(C14,#REF!,8,FALSE)</f>
        <v>#REF!</v>
      </c>
      <c r="J14" s="178" t="e">
        <f>VLOOKUP(C14,#REF!,9,FALSE)</f>
        <v>#REF!</v>
      </c>
      <c r="K14" s="178"/>
      <c r="L14" s="351" t="s">
        <v>492</v>
      </c>
      <c r="M14" s="178"/>
      <c r="N14" s="178"/>
      <c r="O14" s="480"/>
      <c r="R14" s="482" t="s">
        <v>923</v>
      </c>
      <c r="U14" s="468" t="s">
        <v>923</v>
      </c>
      <c r="X14" s="12" t="s">
        <v>289</v>
      </c>
      <c r="Z14" s="12" t="s">
        <v>1</v>
      </c>
      <c r="AA14" s="351" t="s">
        <v>492</v>
      </c>
      <c r="AB14" s="178"/>
      <c r="AC14" s="178"/>
      <c r="AD14" s="480"/>
      <c r="AE14" s="535" t="s">
        <v>987</v>
      </c>
      <c r="AF14" s="493" t="s">
        <v>990</v>
      </c>
      <c r="AG14" s="495" t="s">
        <v>991</v>
      </c>
      <c r="AH14" s="494"/>
      <c r="AI14" s="480"/>
    </row>
    <row r="15" spans="1:35" ht="60" x14ac:dyDescent="0.3">
      <c r="A15" s="176">
        <v>4.3</v>
      </c>
      <c r="B15" s="174" t="s">
        <v>24</v>
      </c>
      <c r="C15" s="180" t="s">
        <v>493</v>
      </c>
      <c r="D15" s="176" t="s">
        <v>27</v>
      </c>
      <c r="E15" s="176" t="s">
        <v>26</v>
      </c>
      <c r="F15" s="177" t="s">
        <v>9</v>
      </c>
      <c r="G15" s="178" t="s">
        <v>635</v>
      </c>
      <c r="H15" s="177" t="s">
        <v>11</v>
      </c>
      <c r="I15" s="399" t="e">
        <f>VLOOKUP(C15,#REF!,8,FALSE)</f>
        <v>#REF!</v>
      </c>
      <c r="J15" s="178" t="e">
        <f>VLOOKUP(C15,#REF!,9,FALSE)</f>
        <v>#REF!</v>
      </c>
      <c r="K15" s="178"/>
      <c r="L15" s="351" t="s">
        <v>493</v>
      </c>
      <c r="M15" s="178"/>
      <c r="N15" s="178"/>
      <c r="O15" s="480"/>
      <c r="R15" s="482" t="s">
        <v>923</v>
      </c>
      <c r="U15" s="468" t="s">
        <v>923</v>
      </c>
      <c r="X15" s="12" t="s">
        <v>289</v>
      </c>
      <c r="Z15" s="12" t="s">
        <v>1</v>
      </c>
      <c r="AA15" s="351" t="s">
        <v>493</v>
      </c>
      <c r="AB15" s="178"/>
      <c r="AC15" s="178"/>
      <c r="AD15" s="480"/>
      <c r="AF15" s="493" t="s">
        <v>992</v>
      </c>
      <c r="AG15" s="496" t="s">
        <v>1006</v>
      </c>
      <c r="AH15" s="494"/>
      <c r="AI15" s="480"/>
    </row>
    <row r="16" spans="1:35" ht="72" x14ac:dyDescent="0.3">
      <c r="A16" s="176">
        <v>4.3</v>
      </c>
      <c r="B16" s="174" t="s">
        <v>24</v>
      </c>
      <c r="C16" s="180" t="s">
        <v>494</v>
      </c>
      <c r="D16" s="176" t="s">
        <v>28</v>
      </c>
      <c r="E16" s="176" t="s">
        <v>26</v>
      </c>
      <c r="F16" s="177" t="s">
        <v>9</v>
      </c>
      <c r="G16" s="178" t="s">
        <v>635</v>
      </c>
      <c r="H16" s="177" t="s">
        <v>11</v>
      </c>
      <c r="I16" s="399" t="e">
        <f>VLOOKUP(C16,#REF!,8,FALSE)</f>
        <v>#REF!</v>
      </c>
      <c r="J16" s="178" t="e">
        <f>VLOOKUP(C16,#REF!,9,FALSE)</f>
        <v>#REF!</v>
      </c>
      <c r="K16" s="178"/>
      <c r="L16" s="351" t="s">
        <v>494</v>
      </c>
      <c r="M16" s="178"/>
      <c r="N16" s="178"/>
      <c r="O16" s="480"/>
      <c r="R16" s="482" t="s">
        <v>923</v>
      </c>
      <c r="U16" s="468" t="s">
        <v>923</v>
      </c>
      <c r="X16" s="12" t="s">
        <v>289</v>
      </c>
      <c r="Z16" s="12" t="s">
        <v>1</v>
      </c>
      <c r="AA16" s="351" t="s">
        <v>494</v>
      </c>
      <c r="AB16" s="178"/>
      <c r="AC16" s="178"/>
      <c r="AD16" s="480"/>
      <c r="AF16" s="493" t="s">
        <v>993</v>
      </c>
      <c r="AG16" s="496" t="s">
        <v>1007</v>
      </c>
      <c r="AH16" s="494"/>
      <c r="AI16" s="480"/>
    </row>
    <row r="17" spans="1:35" ht="48" x14ac:dyDescent="0.3">
      <c r="A17" s="176">
        <v>4.3</v>
      </c>
      <c r="B17" s="174" t="s">
        <v>24</v>
      </c>
      <c r="C17" s="180" t="s">
        <v>495</v>
      </c>
      <c r="D17" s="176" t="s">
        <v>29</v>
      </c>
      <c r="E17" s="176" t="s">
        <v>26</v>
      </c>
      <c r="F17" s="177" t="s">
        <v>9</v>
      </c>
      <c r="G17" s="178" t="s">
        <v>635</v>
      </c>
      <c r="H17" s="177" t="s">
        <v>11</v>
      </c>
      <c r="I17" s="399" t="e">
        <f>VLOOKUP(C17,#REF!,8,FALSE)</f>
        <v>#REF!</v>
      </c>
      <c r="J17" s="178" t="e">
        <f>VLOOKUP(C17,#REF!,9,FALSE)</f>
        <v>#REF!</v>
      </c>
      <c r="K17" s="178"/>
      <c r="L17" s="351" t="s">
        <v>495</v>
      </c>
      <c r="M17" s="178"/>
      <c r="N17" s="178"/>
      <c r="O17" s="480"/>
      <c r="R17" s="482" t="s">
        <v>923</v>
      </c>
      <c r="U17" s="468" t="s">
        <v>923</v>
      </c>
      <c r="X17" s="12" t="s">
        <v>289</v>
      </c>
      <c r="Z17" s="12" t="s">
        <v>1</v>
      </c>
      <c r="AA17" s="351" t="s">
        <v>495</v>
      </c>
      <c r="AB17" s="178"/>
      <c r="AC17" s="178"/>
      <c r="AD17" s="480"/>
      <c r="AF17" s="493" t="s">
        <v>994</v>
      </c>
      <c r="AG17" s="496" t="s">
        <v>1008</v>
      </c>
      <c r="AH17" s="494"/>
      <c r="AI17" s="480"/>
    </row>
    <row r="18" spans="1:35" ht="60" x14ac:dyDescent="0.3">
      <c r="A18" s="176">
        <v>4.3</v>
      </c>
      <c r="B18" s="174" t="s">
        <v>24</v>
      </c>
      <c r="C18" s="180" t="s">
        <v>496</v>
      </c>
      <c r="D18" s="176" t="s">
        <v>30</v>
      </c>
      <c r="E18" s="176" t="s">
        <v>26</v>
      </c>
      <c r="F18" s="177" t="s">
        <v>9</v>
      </c>
      <c r="G18" s="178" t="s">
        <v>635</v>
      </c>
      <c r="H18" s="177" t="s">
        <v>11</v>
      </c>
      <c r="I18" s="399" t="e">
        <f>VLOOKUP(C18,#REF!,8,FALSE)</f>
        <v>#REF!</v>
      </c>
      <c r="J18" s="178" t="e">
        <f>VLOOKUP(C18,#REF!,9,FALSE)</f>
        <v>#REF!</v>
      </c>
      <c r="K18" s="178"/>
      <c r="L18" s="351" t="s">
        <v>496</v>
      </c>
      <c r="M18" s="178"/>
      <c r="N18" s="178"/>
      <c r="O18" s="480"/>
      <c r="R18" s="482" t="s">
        <v>923</v>
      </c>
      <c r="U18" s="468" t="s">
        <v>923</v>
      </c>
      <c r="X18" s="12" t="s">
        <v>289</v>
      </c>
      <c r="Z18" s="12" t="s">
        <v>1</v>
      </c>
      <c r="AA18" s="351" t="s">
        <v>496</v>
      </c>
      <c r="AB18" s="178"/>
      <c r="AC18" s="178"/>
      <c r="AD18" s="480"/>
      <c r="AF18" s="493" t="s">
        <v>995</v>
      </c>
      <c r="AG18" s="496" t="s">
        <v>1009</v>
      </c>
      <c r="AH18" s="494"/>
      <c r="AI18" s="480"/>
    </row>
    <row r="19" spans="1:35" ht="60" x14ac:dyDescent="0.3">
      <c r="A19" s="176">
        <v>4.3</v>
      </c>
      <c r="B19" s="174" t="s">
        <v>24</v>
      </c>
      <c r="C19" s="180" t="s">
        <v>497</v>
      </c>
      <c r="D19" s="176" t="s">
        <v>31</v>
      </c>
      <c r="E19" s="176" t="s">
        <v>26</v>
      </c>
      <c r="F19" s="177" t="s">
        <v>9</v>
      </c>
      <c r="G19" s="178" t="s">
        <v>635</v>
      </c>
      <c r="H19" s="177" t="s">
        <v>11</v>
      </c>
      <c r="I19" s="399" t="e">
        <f>VLOOKUP(C19,#REF!,8,FALSE)</f>
        <v>#REF!</v>
      </c>
      <c r="J19" s="178" t="e">
        <f>VLOOKUP(C19,#REF!,9,FALSE)</f>
        <v>#REF!</v>
      </c>
      <c r="K19" s="178"/>
      <c r="L19" s="351" t="s">
        <v>497</v>
      </c>
      <c r="M19" s="178"/>
      <c r="N19" s="178"/>
      <c r="O19" s="480"/>
      <c r="R19" s="482" t="s">
        <v>923</v>
      </c>
      <c r="U19" s="468" t="s">
        <v>923</v>
      </c>
      <c r="X19" s="12" t="s">
        <v>289</v>
      </c>
      <c r="Z19" s="12" t="s">
        <v>1</v>
      </c>
      <c r="AA19" s="351" t="s">
        <v>497</v>
      </c>
      <c r="AB19" s="178"/>
      <c r="AC19" s="178"/>
      <c r="AD19" s="480"/>
      <c r="AF19" s="493" t="s">
        <v>996</v>
      </c>
      <c r="AG19" s="496" t="s">
        <v>1010</v>
      </c>
      <c r="AH19" s="494"/>
      <c r="AI19" s="480"/>
    </row>
    <row r="20" spans="1:35" ht="48" x14ac:dyDescent="0.3">
      <c r="A20" s="176">
        <v>4.3</v>
      </c>
      <c r="B20" s="174" t="s">
        <v>24</v>
      </c>
      <c r="C20" s="180" t="s">
        <v>498</v>
      </c>
      <c r="D20" s="176" t="s">
        <v>32</v>
      </c>
      <c r="E20" s="176" t="s">
        <v>26</v>
      </c>
      <c r="F20" s="177" t="s">
        <v>9</v>
      </c>
      <c r="G20" s="178" t="s">
        <v>635</v>
      </c>
      <c r="H20" s="177" t="s">
        <v>11</v>
      </c>
      <c r="I20" s="399" t="e">
        <f>VLOOKUP(C20,#REF!,8,FALSE)</f>
        <v>#REF!</v>
      </c>
      <c r="J20" s="178" t="e">
        <f>VLOOKUP(C20,#REF!,9,FALSE)</f>
        <v>#REF!</v>
      </c>
      <c r="K20" s="178"/>
      <c r="L20" s="351" t="s">
        <v>498</v>
      </c>
      <c r="M20" s="178"/>
      <c r="N20" s="178"/>
      <c r="O20" s="480"/>
      <c r="R20" s="482" t="s">
        <v>923</v>
      </c>
      <c r="U20" s="468" t="s">
        <v>923</v>
      </c>
      <c r="X20" s="12" t="s">
        <v>289</v>
      </c>
      <c r="Z20" s="12" t="s">
        <v>1</v>
      </c>
      <c r="AA20" s="351" t="s">
        <v>498</v>
      </c>
      <c r="AB20" s="178"/>
      <c r="AC20" s="178"/>
      <c r="AD20" s="480"/>
      <c r="AF20" s="493" t="s">
        <v>997</v>
      </c>
      <c r="AG20" s="496" t="s">
        <v>1011</v>
      </c>
      <c r="AH20" s="494"/>
      <c r="AI20" s="480"/>
    </row>
    <row r="21" spans="1:35" ht="60" x14ac:dyDescent="0.3">
      <c r="A21" s="176">
        <v>4.3</v>
      </c>
      <c r="B21" s="174" t="s">
        <v>24</v>
      </c>
      <c r="C21" s="180" t="s">
        <v>499</v>
      </c>
      <c r="D21" s="176" t="s">
        <v>33</v>
      </c>
      <c r="E21" s="176" t="s">
        <v>26</v>
      </c>
      <c r="F21" s="177" t="s">
        <v>9</v>
      </c>
      <c r="G21" s="178" t="s">
        <v>635</v>
      </c>
      <c r="H21" s="177" t="s">
        <v>11</v>
      </c>
      <c r="I21" s="399" t="e">
        <f>VLOOKUP(C21,#REF!,8,FALSE)</f>
        <v>#REF!</v>
      </c>
      <c r="J21" s="178" t="e">
        <f>VLOOKUP(C21,#REF!,9,FALSE)</f>
        <v>#REF!</v>
      </c>
      <c r="K21" s="178"/>
      <c r="L21" s="351" t="s">
        <v>499</v>
      </c>
      <c r="M21" s="178"/>
      <c r="N21" s="178"/>
      <c r="O21" s="480"/>
      <c r="R21" s="482" t="s">
        <v>923</v>
      </c>
      <c r="U21" s="468" t="s">
        <v>923</v>
      </c>
      <c r="X21" s="12" t="s">
        <v>289</v>
      </c>
      <c r="Z21" s="12" t="s">
        <v>1</v>
      </c>
      <c r="AA21" s="351" t="s">
        <v>499</v>
      </c>
      <c r="AB21" s="178"/>
      <c r="AC21" s="178"/>
      <c r="AD21" s="480"/>
      <c r="AF21" s="493" t="s">
        <v>998</v>
      </c>
      <c r="AG21" s="496" t="s">
        <v>1012</v>
      </c>
      <c r="AH21" s="494"/>
      <c r="AI21" s="480"/>
    </row>
    <row r="22" spans="1:35" ht="48" x14ac:dyDescent="0.3">
      <c r="A22" s="176">
        <v>4.3</v>
      </c>
      <c r="B22" s="174" t="s">
        <v>24</v>
      </c>
      <c r="C22" s="180" t="s">
        <v>500</v>
      </c>
      <c r="D22" s="176" t="s">
        <v>34</v>
      </c>
      <c r="E22" s="176" t="s">
        <v>26</v>
      </c>
      <c r="F22" s="177" t="s">
        <v>9</v>
      </c>
      <c r="G22" s="178" t="s">
        <v>635</v>
      </c>
      <c r="H22" s="177" t="s">
        <v>11</v>
      </c>
      <c r="I22" s="399" t="e">
        <f>VLOOKUP(C22,#REF!,8,FALSE)</f>
        <v>#REF!</v>
      </c>
      <c r="J22" s="178" t="e">
        <f>VLOOKUP(C22,#REF!,9,FALSE)</f>
        <v>#REF!</v>
      </c>
      <c r="K22" s="178"/>
      <c r="L22" s="351" t="s">
        <v>500</v>
      </c>
      <c r="M22" s="178"/>
      <c r="N22" s="178"/>
      <c r="O22" s="480"/>
      <c r="R22" s="482" t="s">
        <v>923</v>
      </c>
      <c r="U22" s="468" t="s">
        <v>923</v>
      </c>
      <c r="X22" s="12" t="s">
        <v>289</v>
      </c>
      <c r="Z22" s="12" t="s">
        <v>1</v>
      </c>
      <c r="AA22" s="351" t="s">
        <v>500</v>
      </c>
      <c r="AB22" s="178"/>
      <c r="AC22" s="178"/>
      <c r="AD22" s="480"/>
      <c r="AF22" s="493" t="s">
        <v>999</v>
      </c>
      <c r="AG22" s="496" t="s">
        <v>1013</v>
      </c>
      <c r="AH22" s="494"/>
      <c r="AI22" s="480"/>
    </row>
    <row r="23" spans="1:35" ht="48" x14ac:dyDescent="0.3">
      <c r="A23" s="176">
        <v>4.3</v>
      </c>
      <c r="B23" s="174" t="s">
        <v>24</v>
      </c>
      <c r="C23" s="180" t="s">
        <v>501</v>
      </c>
      <c r="D23" s="176" t="s">
        <v>35</v>
      </c>
      <c r="E23" s="176" t="s">
        <v>26</v>
      </c>
      <c r="F23" s="177" t="s">
        <v>9</v>
      </c>
      <c r="G23" s="178" t="s">
        <v>635</v>
      </c>
      <c r="H23" s="177" t="s">
        <v>11</v>
      </c>
      <c r="I23" s="399" t="e">
        <f>VLOOKUP(C23,#REF!,8,FALSE)</f>
        <v>#REF!</v>
      </c>
      <c r="J23" s="178" t="e">
        <f>VLOOKUP(C23,#REF!,9,FALSE)</f>
        <v>#REF!</v>
      </c>
      <c r="K23" s="178"/>
      <c r="L23" s="351" t="s">
        <v>501</v>
      </c>
      <c r="M23" s="178"/>
      <c r="N23" s="178"/>
      <c r="O23" s="480"/>
      <c r="R23" s="482" t="s">
        <v>923</v>
      </c>
      <c r="U23" s="468" t="s">
        <v>923</v>
      </c>
      <c r="X23" s="12" t="s">
        <v>289</v>
      </c>
      <c r="Z23" s="12" t="s">
        <v>1</v>
      </c>
      <c r="AA23" s="351" t="s">
        <v>501</v>
      </c>
      <c r="AB23" s="178"/>
      <c r="AC23" s="178"/>
      <c r="AD23" s="480"/>
      <c r="AF23" s="493" t="s">
        <v>1000</v>
      </c>
      <c r="AG23" s="496" t="s">
        <v>1014</v>
      </c>
      <c r="AH23" s="494"/>
      <c r="AI23" s="480"/>
    </row>
    <row r="24" spans="1:35" ht="60" x14ac:dyDescent="0.3">
      <c r="A24" s="176">
        <v>4.3</v>
      </c>
      <c r="B24" s="174" t="s">
        <v>24</v>
      </c>
      <c r="C24" s="180" t="s">
        <v>502</v>
      </c>
      <c r="D24" s="176" t="s">
        <v>36</v>
      </c>
      <c r="E24" s="176" t="s">
        <v>26</v>
      </c>
      <c r="F24" s="177" t="s">
        <v>9</v>
      </c>
      <c r="G24" s="178" t="s">
        <v>635</v>
      </c>
      <c r="H24" s="177" t="s">
        <v>11</v>
      </c>
      <c r="I24" s="399" t="e">
        <f>VLOOKUP(C24,#REF!,8,FALSE)</f>
        <v>#REF!</v>
      </c>
      <c r="J24" s="178" t="e">
        <f>VLOOKUP(C24,#REF!,9,FALSE)</f>
        <v>#REF!</v>
      </c>
      <c r="K24" s="178"/>
      <c r="L24" s="351" t="s">
        <v>502</v>
      </c>
      <c r="M24" s="178"/>
      <c r="N24" s="178"/>
      <c r="O24" s="480"/>
      <c r="R24" s="482" t="s">
        <v>923</v>
      </c>
      <c r="U24" s="468" t="s">
        <v>923</v>
      </c>
      <c r="X24" s="12" t="s">
        <v>289</v>
      </c>
      <c r="Z24" s="12" t="s">
        <v>1</v>
      </c>
      <c r="AA24" s="351" t="s">
        <v>502</v>
      </c>
      <c r="AB24" s="178"/>
      <c r="AC24" s="178"/>
      <c r="AD24" s="480"/>
      <c r="AF24" s="493" t="s">
        <v>1001</v>
      </c>
      <c r="AG24" s="496" t="s">
        <v>1015</v>
      </c>
      <c r="AH24" s="494"/>
      <c r="AI24" s="480"/>
    </row>
    <row r="25" spans="1:35" ht="48" x14ac:dyDescent="0.3">
      <c r="A25" s="176">
        <v>4.3</v>
      </c>
      <c r="B25" s="174" t="s">
        <v>24</v>
      </c>
      <c r="C25" s="180" t="s">
        <v>503</v>
      </c>
      <c r="D25" s="176" t="s">
        <v>37</v>
      </c>
      <c r="E25" s="176" t="s">
        <v>26</v>
      </c>
      <c r="F25" s="177" t="s">
        <v>9</v>
      </c>
      <c r="G25" s="178" t="s">
        <v>635</v>
      </c>
      <c r="H25" s="177" t="s">
        <v>11</v>
      </c>
      <c r="I25" s="399" t="e">
        <f>VLOOKUP(C25,#REF!,8,FALSE)</f>
        <v>#REF!</v>
      </c>
      <c r="J25" s="178" t="e">
        <f>VLOOKUP(C25,#REF!,9,FALSE)</f>
        <v>#REF!</v>
      </c>
      <c r="K25" s="178"/>
      <c r="L25" s="351" t="s">
        <v>503</v>
      </c>
      <c r="M25" s="178"/>
      <c r="N25" s="178"/>
      <c r="O25" s="480"/>
      <c r="R25" s="482" t="s">
        <v>923</v>
      </c>
      <c r="U25" s="468" t="s">
        <v>923</v>
      </c>
      <c r="X25" s="12" t="s">
        <v>289</v>
      </c>
      <c r="Z25" s="12" t="s">
        <v>1</v>
      </c>
      <c r="AA25" s="351" t="s">
        <v>503</v>
      </c>
      <c r="AB25" s="178"/>
      <c r="AC25" s="178"/>
      <c r="AD25" s="480"/>
      <c r="AF25" s="493" t="s">
        <v>1002</v>
      </c>
      <c r="AG25" s="496" t="s">
        <v>1016</v>
      </c>
      <c r="AH25" s="494"/>
      <c r="AI25" s="480"/>
    </row>
    <row r="26" spans="1:35" ht="48" x14ac:dyDescent="0.3">
      <c r="A26" s="176">
        <v>4.3</v>
      </c>
      <c r="B26" s="174" t="s">
        <v>24</v>
      </c>
      <c r="C26" s="180" t="s">
        <v>504</v>
      </c>
      <c r="D26" s="176" t="s">
        <v>703</v>
      </c>
      <c r="E26" s="176" t="s">
        <v>26</v>
      </c>
      <c r="F26" s="177" t="s">
        <v>9</v>
      </c>
      <c r="G26" s="178" t="s">
        <v>635</v>
      </c>
      <c r="H26" s="177" t="s">
        <v>11</v>
      </c>
      <c r="I26" s="399" t="e">
        <f>VLOOKUP(C26,#REF!,8,FALSE)</f>
        <v>#REF!</v>
      </c>
      <c r="J26" s="178" t="e">
        <f>VLOOKUP(C26,#REF!,9,FALSE)</f>
        <v>#REF!</v>
      </c>
      <c r="K26" s="178"/>
      <c r="L26" s="351" t="s">
        <v>504</v>
      </c>
      <c r="M26" s="178"/>
      <c r="N26" s="178"/>
      <c r="O26" s="480"/>
      <c r="R26" s="482" t="s">
        <v>923</v>
      </c>
      <c r="U26" s="468" t="s">
        <v>923</v>
      </c>
      <c r="X26" s="12" t="s">
        <v>289</v>
      </c>
      <c r="Z26" s="12" t="s">
        <v>1</v>
      </c>
      <c r="AA26" s="351" t="s">
        <v>504</v>
      </c>
      <c r="AB26" s="178"/>
      <c r="AC26" s="178"/>
      <c r="AD26" s="480"/>
      <c r="AF26" s="493" t="s">
        <v>1003</v>
      </c>
      <c r="AG26" s="496" t="s">
        <v>1017</v>
      </c>
      <c r="AH26" s="494"/>
      <c r="AI26" s="480"/>
    </row>
    <row r="27" spans="1:35" ht="60" x14ac:dyDescent="0.3">
      <c r="A27" s="176">
        <v>4.3</v>
      </c>
      <c r="B27" s="174" t="s">
        <v>24</v>
      </c>
      <c r="C27" s="180" t="s">
        <v>505</v>
      </c>
      <c r="D27" s="176" t="s">
        <v>38</v>
      </c>
      <c r="E27" s="176" t="s">
        <v>26</v>
      </c>
      <c r="F27" s="177" t="s">
        <v>9</v>
      </c>
      <c r="G27" s="178" t="s">
        <v>635</v>
      </c>
      <c r="H27" s="177" t="s">
        <v>11</v>
      </c>
      <c r="I27" s="399" t="e">
        <f>VLOOKUP(C27,#REF!,8,FALSE)</f>
        <v>#REF!</v>
      </c>
      <c r="J27" s="178" t="e">
        <f>VLOOKUP(C27,#REF!,9,FALSE)</f>
        <v>#REF!</v>
      </c>
      <c r="K27" s="178"/>
      <c r="L27" s="351" t="s">
        <v>505</v>
      </c>
      <c r="M27" s="178"/>
      <c r="N27" s="178"/>
      <c r="O27" s="480"/>
      <c r="R27" s="482" t="s">
        <v>923</v>
      </c>
      <c r="U27" s="468" t="s">
        <v>923</v>
      </c>
      <c r="X27" s="12" t="s">
        <v>289</v>
      </c>
      <c r="Z27" s="12" t="s">
        <v>1</v>
      </c>
      <c r="AA27" s="351" t="s">
        <v>505</v>
      </c>
      <c r="AB27" s="178"/>
      <c r="AC27" s="178"/>
      <c r="AD27" s="480"/>
      <c r="AF27" s="493" t="s">
        <v>1004</v>
      </c>
      <c r="AG27" s="496" t="s">
        <v>1018</v>
      </c>
      <c r="AH27" s="494"/>
      <c r="AI27" s="480"/>
    </row>
    <row r="28" spans="1:35" ht="48.5" thickBot="1" x14ac:dyDescent="0.35">
      <c r="A28" s="176">
        <v>4.3</v>
      </c>
      <c r="B28" s="174" t="s">
        <v>39</v>
      </c>
      <c r="C28" s="180" t="s">
        <v>506</v>
      </c>
      <c r="D28" s="176" t="s">
        <v>40</v>
      </c>
      <c r="E28" s="176" t="s">
        <v>26</v>
      </c>
      <c r="F28" s="177" t="s">
        <v>9</v>
      </c>
      <c r="G28" s="178" t="s">
        <v>635</v>
      </c>
      <c r="H28" s="177" t="s">
        <v>11</v>
      </c>
      <c r="I28" s="399" t="e">
        <f>VLOOKUP(C28,#REF!,8,FALSE)</f>
        <v>#REF!</v>
      </c>
      <c r="J28" s="178" t="e">
        <f>VLOOKUP(C28,#REF!,9,FALSE)</f>
        <v>#REF!</v>
      </c>
      <c r="K28" s="178"/>
      <c r="L28" s="351" t="s">
        <v>506</v>
      </c>
      <c r="M28" s="178"/>
      <c r="N28" s="178"/>
      <c r="O28" s="480"/>
      <c r="R28" s="482" t="s">
        <v>923</v>
      </c>
      <c r="U28" s="468" t="s">
        <v>923</v>
      </c>
      <c r="X28" s="12" t="s">
        <v>289</v>
      </c>
      <c r="Z28" s="12" t="s">
        <v>1</v>
      </c>
      <c r="AA28" s="351" t="s">
        <v>506</v>
      </c>
      <c r="AB28" s="178"/>
      <c r="AC28" s="178"/>
      <c r="AD28" s="480"/>
      <c r="AF28" s="493" t="s">
        <v>1005</v>
      </c>
      <c r="AG28" s="497" t="s">
        <v>1019</v>
      </c>
      <c r="AH28" s="494"/>
      <c r="AI28" s="480"/>
    </row>
    <row r="29" spans="1:35" ht="60" x14ac:dyDescent="0.3">
      <c r="A29" s="176">
        <v>4.4000000000000004</v>
      </c>
      <c r="B29" s="174" t="s">
        <v>41</v>
      </c>
      <c r="C29" s="180" t="s">
        <v>382</v>
      </c>
      <c r="D29" s="176" t="s">
        <v>42</v>
      </c>
      <c r="E29" s="176" t="s">
        <v>287</v>
      </c>
      <c r="F29" s="177" t="s">
        <v>43</v>
      </c>
      <c r="G29" s="178" t="s">
        <v>10</v>
      </c>
      <c r="H29" s="177" t="s">
        <v>11</v>
      </c>
      <c r="I29" s="347" t="e">
        <f>VLOOKUP(C29,#REF!,8,FALSE)</f>
        <v>#REF!</v>
      </c>
      <c r="J29" s="178" t="e">
        <f>VLOOKUP(C29,#REF!,9,FALSE)</f>
        <v>#REF!</v>
      </c>
      <c r="K29" s="178"/>
      <c r="L29" s="346" t="s">
        <v>382</v>
      </c>
      <c r="M29" s="178"/>
      <c r="N29" s="178"/>
      <c r="O29" s="480"/>
      <c r="Q29" s="465" t="s">
        <v>712</v>
      </c>
      <c r="T29" s="472" t="s">
        <v>712</v>
      </c>
      <c r="W29" s="12" t="s">
        <v>289</v>
      </c>
      <c r="Y29" s="12" t="s">
        <v>1</v>
      </c>
      <c r="AA29" s="346" t="s">
        <v>382</v>
      </c>
      <c r="AB29" s="178"/>
      <c r="AC29" s="178"/>
      <c r="AD29" s="480"/>
      <c r="AF29" s="346" t="s">
        <v>382</v>
      </c>
      <c r="AG29" s="411"/>
      <c r="AH29" s="178"/>
      <c r="AI29" s="480"/>
    </row>
    <row r="30" spans="1:35" ht="96" x14ac:dyDescent="0.3">
      <c r="A30" s="176">
        <v>4.4000000000000004</v>
      </c>
      <c r="B30" s="174" t="s">
        <v>41</v>
      </c>
      <c r="C30" s="180" t="s">
        <v>383</v>
      </c>
      <c r="D30" s="176" t="s">
        <v>44</v>
      </c>
      <c r="E30" s="176" t="s">
        <v>287</v>
      </c>
      <c r="F30" s="177" t="s">
        <v>43</v>
      </c>
      <c r="G30" s="178" t="s">
        <v>10</v>
      </c>
      <c r="H30" s="177" t="s">
        <v>11</v>
      </c>
      <c r="I30" s="347" t="e">
        <f>VLOOKUP(C30,#REF!,8,FALSE)</f>
        <v>#REF!</v>
      </c>
      <c r="J30" s="178" t="e">
        <f>VLOOKUP(C30,#REF!,9,FALSE)</f>
        <v>#REF!</v>
      </c>
      <c r="K30" s="178"/>
      <c r="L30" s="346" t="s">
        <v>383</v>
      </c>
      <c r="M30" s="178"/>
      <c r="N30" s="178"/>
      <c r="O30" s="480"/>
      <c r="Q30" s="465" t="s">
        <v>712</v>
      </c>
      <c r="T30" s="472" t="s">
        <v>712</v>
      </c>
      <c r="W30" s="12" t="s">
        <v>289</v>
      </c>
      <c r="Y30" s="12" t="s">
        <v>1</v>
      </c>
      <c r="AA30" s="346" t="s">
        <v>383</v>
      </c>
      <c r="AB30" s="178"/>
      <c r="AC30" s="178"/>
      <c r="AD30" s="480"/>
      <c r="AF30" s="346" t="s">
        <v>383</v>
      </c>
      <c r="AG30" s="178"/>
      <c r="AH30" s="178"/>
      <c r="AI30" s="480"/>
    </row>
    <row r="31" spans="1:35" ht="168" x14ac:dyDescent="0.3">
      <c r="A31" s="176">
        <v>4.4000000000000004</v>
      </c>
      <c r="B31" s="174" t="s">
        <v>41</v>
      </c>
      <c r="C31" s="286" t="s">
        <v>507</v>
      </c>
      <c r="D31" s="176" t="s">
        <v>46</v>
      </c>
      <c r="E31" s="176" t="s">
        <v>47</v>
      </c>
      <c r="F31" s="177" t="s">
        <v>23</v>
      </c>
      <c r="G31" s="178" t="s">
        <v>636</v>
      </c>
      <c r="H31" s="177" t="s">
        <v>48</v>
      </c>
      <c r="I31" s="347" t="e">
        <f>VLOOKUP("4.4.3 (a)",#REF!,8,FALSE)</f>
        <v>#REF!</v>
      </c>
      <c r="J31" s="171" t="s">
        <v>842</v>
      </c>
      <c r="K31" s="177" t="s">
        <v>941</v>
      </c>
      <c r="L31" s="346" t="s">
        <v>716</v>
      </c>
      <c r="M31" s="346" t="s">
        <v>718</v>
      </c>
      <c r="N31" s="178"/>
      <c r="O31" s="480"/>
      <c r="R31" s="483" t="s">
        <v>712</v>
      </c>
      <c r="U31" s="469" t="s">
        <v>712</v>
      </c>
      <c r="X31" s="12" t="s">
        <v>289</v>
      </c>
      <c r="Z31" s="12" t="s">
        <v>1</v>
      </c>
      <c r="AA31" s="346" t="s">
        <v>716</v>
      </c>
      <c r="AB31" s="346" t="s">
        <v>718</v>
      </c>
      <c r="AC31" s="178"/>
      <c r="AD31" s="480"/>
      <c r="AF31" s="346" t="s">
        <v>716</v>
      </c>
      <c r="AG31" s="346" t="s">
        <v>718</v>
      </c>
      <c r="AH31" s="178"/>
      <c r="AI31" s="480"/>
    </row>
    <row r="32" spans="1:35" ht="72" x14ac:dyDescent="0.3">
      <c r="A32" s="176">
        <v>4.4000000000000004</v>
      </c>
      <c r="B32" s="174" t="s">
        <v>41</v>
      </c>
      <c r="C32" s="180" t="s">
        <v>384</v>
      </c>
      <c r="D32" s="176" t="s">
        <v>49</v>
      </c>
      <c r="E32" s="176" t="s">
        <v>287</v>
      </c>
      <c r="F32" s="177" t="s">
        <v>45</v>
      </c>
      <c r="G32" s="178" t="s">
        <v>10</v>
      </c>
      <c r="H32" s="177" t="s">
        <v>11</v>
      </c>
      <c r="I32" s="347" t="e">
        <f>VLOOKUP(C32,#REF!,8,FALSE)</f>
        <v>#REF!</v>
      </c>
      <c r="J32" s="178" t="e">
        <f>VLOOKUP(C32,#REF!,9,FALSE)</f>
        <v>#REF!</v>
      </c>
      <c r="K32" s="178"/>
      <c r="L32" s="346" t="s">
        <v>384</v>
      </c>
      <c r="M32" s="178"/>
      <c r="N32" s="178"/>
      <c r="O32" s="480"/>
      <c r="Q32" s="465" t="s">
        <v>712</v>
      </c>
      <c r="T32" s="472" t="s">
        <v>712</v>
      </c>
      <c r="W32" s="12" t="s">
        <v>289</v>
      </c>
      <c r="Y32" s="12" t="s">
        <v>1</v>
      </c>
      <c r="AA32" s="346" t="s">
        <v>384</v>
      </c>
      <c r="AB32" s="178"/>
      <c r="AC32" s="178"/>
      <c r="AD32" s="480"/>
      <c r="AF32" s="346" t="s">
        <v>384</v>
      </c>
      <c r="AG32" s="178"/>
      <c r="AH32" s="178"/>
      <c r="AI32" s="480"/>
    </row>
    <row r="33" spans="1:37" ht="48" x14ac:dyDescent="0.3">
      <c r="A33" s="176">
        <v>4.4000000000000004</v>
      </c>
      <c r="B33" s="174" t="s">
        <v>41</v>
      </c>
      <c r="C33" s="180" t="s">
        <v>511</v>
      </c>
      <c r="D33" s="176" t="s">
        <v>50</v>
      </c>
      <c r="E33" s="176" t="s">
        <v>51</v>
      </c>
      <c r="F33" s="177" t="s">
        <v>9</v>
      </c>
      <c r="G33" s="178" t="s">
        <v>637</v>
      </c>
      <c r="H33" s="177" t="s">
        <v>11</v>
      </c>
      <c r="I33" s="347" t="e">
        <f>VLOOKUP(C33,#REF!,8,FALSE)</f>
        <v>#REF!</v>
      </c>
      <c r="J33" s="178" t="e">
        <f>VLOOKUP(C33,#REF!,9,FALSE)</f>
        <v>#REF!</v>
      </c>
      <c r="K33" s="178"/>
      <c r="L33" s="346" t="s">
        <v>511</v>
      </c>
      <c r="M33" s="178"/>
      <c r="N33" s="178"/>
      <c r="O33" s="480"/>
      <c r="R33" s="483" t="s">
        <v>712</v>
      </c>
      <c r="U33" s="469" t="s">
        <v>712</v>
      </c>
      <c r="X33" s="12" t="s">
        <v>289</v>
      </c>
      <c r="Z33" s="12" t="s">
        <v>1</v>
      </c>
      <c r="AA33" s="346" t="s">
        <v>511</v>
      </c>
      <c r="AB33" s="178"/>
      <c r="AC33" s="178"/>
      <c r="AD33" s="480"/>
      <c r="AF33" s="346" t="s">
        <v>511</v>
      </c>
      <c r="AG33" s="178"/>
      <c r="AH33" s="178"/>
      <c r="AI33" s="480"/>
    </row>
    <row r="34" spans="1:37" ht="132" x14ac:dyDescent="0.3">
      <c r="A34" s="176">
        <v>4.4000000000000004</v>
      </c>
      <c r="B34" s="174" t="s">
        <v>41</v>
      </c>
      <c r="C34" s="286" t="s">
        <v>508</v>
      </c>
      <c r="D34" s="176" t="s">
        <v>52</v>
      </c>
      <c r="E34" s="176" t="s">
        <v>47</v>
      </c>
      <c r="F34" s="177" t="s">
        <v>9</v>
      </c>
      <c r="G34" s="178" t="s">
        <v>636</v>
      </c>
      <c r="H34" s="177" t="s">
        <v>11</v>
      </c>
      <c r="I34" s="347" t="e">
        <f>VLOOKUP("4.4.6 (a)",#REF!,8,FALSE)</f>
        <v>#REF!</v>
      </c>
      <c r="J34" s="171" t="s">
        <v>842</v>
      </c>
      <c r="K34" s="177" t="s">
        <v>941</v>
      </c>
      <c r="L34" s="346" t="s">
        <v>719</v>
      </c>
      <c r="M34" s="346" t="s">
        <v>721</v>
      </c>
      <c r="N34" s="178"/>
      <c r="O34" s="480"/>
      <c r="R34" s="483" t="s">
        <v>712</v>
      </c>
      <c r="U34" s="469" t="s">
        <v>712</v>
      </c>
      <c r="X34" s="12" t="s">
        <v>289</v>
      </c>
      <c r="Z34" s="12" t="s">
        <v>1</v>
      </c>
      <c r="AA34" s="346" t="s">
        <v>719</v>
      </c>
      <c r="AB34" s="346" t="s">
        <v>721</v>
      </c>
      <c r="AC34" s="178"/>
      <c r="AD34" s="480"/>
      <c r="AF34" s="346" t="s">
        <v>719</v>
      </c>
      <c r="AG34" s="346" t="s">
        <v>721</v>
      </c>
      <c r="AH34" s="178"/>
      <c r="AI34" s="480"/>
    </row>
    <row r="35" spans="1:37" ht="168" x14ac:dyDescent="0.3">
      <c r="A35" s="176">
        <v>4.4000000000000004</v>
      </c>
      <c r="B35" s="174" t="s">
        <v>41</v>
      </c>
      <c r="C35" s="286" t="s">
        <v>509</v>
      </c>
      <c r="D35" s="176" t="s">
        <v>53</v>
      </c>
      <c r="E35" s="176" t="s">
        <v>47</v>
      </c>
      <c r="F35" s="177" t="s">
        <v>9</v>
      </c>
      <c r="G35" s="178" t="s">
        <v>636</v>
      </c>
      <c r="H35" s="177" t="s">
        <v>11</v>
      </c>
      <c r="I35" s="347" t="e">
        <f>VLOOKUP("4.4.7 (a)",#REF!,8,FALSE)</f>
        <v>#REF!</v>
      </c>
      <c r="J35" s="171" t="s">
        <v>842</v>
      </c>
      <c r="K35" s="177" t="s">
        <v>941</v>
      </c>
      <c r="L35" s="346" t="s">
        <v>722</v>
      </c>
      <c r="M35" s="346" t="s">
        <v>724</v>
      </c>
      <c r="N35" s="178"/>
      <c r="O35" s="480"/>
      <c r="R35" s="483" t="s">
        <v>712</v>
      </c>
      <c r="U35" s="469" t="s">
        <v>712</v>
      </c>
      <c r="X35" s="12" t="s">
        <v>289</v>
      </c>
      <c r="Z35" s="12" t="s">
        <v>1</v>
      </c>
      <c r="AA35" s="346" t="s">
        <v>722</v>
      </c>
      <c r="AB35" s="346" t="s">
        <v>724</v>
      </c>
      <c r="AC35" s="178"/>
      <c r="AD35" s="480"/>
      <c r="AF35" s="346" t="s">
        <v>722</v>
      </c>
      <c r="AG35" s="346" t="s">
        <v>724</v>
      </c>
      <c r="AH35" s="178"/>
      <c r="AI35" s="480"/>
    </row>
    <row r="36" spans="1:37" ht="72" x14ac:dyDescent="0.3">
      <c r="A36" s="176">
        <v>4.4000000000000004</v>
      </c>
      <c r="B36" s="174" t="s">
        <v>41</v>
      </c>
      <c r="C36" s="180" t="s">
        <v>385</v>
      </c>
      <c r="D36" s="176" t="s">
        <v>54</v>
      </c>
      <c r="E36" s="176" t="s">
        <v>287</v>
      </c>
      <c r="F36" s="177" t="s">
        <v>45</v>
      </c>
      <c r="G36" s="178" t="s">
        <v>10</v>
      </c>
      <c r="H36" s="177" t="s">
        <v>11</v>
      </c>
      <c r="I36" s="347" t="e">
        <f>VLOOKUP(C36,#REF!,8,FALSE)</f>
        <v>#REF!</v>
      </c>
      <c r="J36" s="178" t="e">
        <f>VLOOKUP(C36,#REF!,9,FALSE)</f>
        <v>#REF!</v>
      </c>
      <c r="K36" s="178"/>
      <c r="L36" s="346" t="s">
        <v>385</v>
      </c>
      <c r="M36" s="178"/>
      <c r="N36" s="178"/>
      <c r="O36" s="480"/>
      <c r="Q36" s="465" t="s">
        <v>712</v>
      </c>
      <c r="T36" s="472" t="s">
        <v>712</v>
      </c>
      <c r="W36" s="12" t="s">
        <v>289</v>
      </c>
      <c r="Y36" s="12" t="s">
        <v>1</v>
      </c>
      <c r="AA36" s="346" t="s">
        <v>385</v>
      </c>
      <c r="AB36" s="178"/>
      <c r="AC36" s="178"/>
      <c r="AD36" s="480"/>
      <c r="AF36" s="346" t="s">
        <v>385</v>
      </c>
      <c r="AG36" s="178"/>
      <c r="AH36" s="178"/>
      <c r="AI36" s="480"/>
    </row>
    <row r="37" spans="1:37" ht="60" x14ac:dyDescent="0.3">
      <c r="A37" s="176">
        <v>4.4000000000000004</v>
      </c>
      <c r="B37" s="174" t="s">
        <v>41</v>
      </c>
      <c r="C37" s="180" t="s">
        <v>512</v>
      </c>
      <c r="D37" s="176" t="s">
        <v>55</v>
      </c>
      <c r="E37" s="176" t="s">
        <v>56</v>
      </c>
      <c r="F37" s="177" t="s">
        <v>9</v>
      </c>
      <c r="G37" s="178" t="s">
        <v>637</v>
      </c>
      <c r="H37" s="177" t="s">
        <v>11</v>
      </c>
      <c r="I37" s="347" t="e">
        <f>VLOOKUP(C37,#REF!,8,FALSE)</f>
        <v>#REF!</v>
      </c>
      <c r="J37" s="178" t="e">
        <f>VLOOKUP(C37,#REF!,9,FALSE)</f>
        <v>#REF!</v>
      </c>
      <c r="K37" s="178"/>
      <c r="L37" s="346" t="s">
        <v>512</v>
      </c>
      <c r="M37" s="178"/>
      <c r="N37" s="178"/>
      <c r="O37" s="480"/>
      <c r="R37" s="483" t="s">
        <v>712</v>
      </c>
      <c r="U37" s="469" t="s">
        <v>712</v>
      </c>
      <c r="X37" s="12" t="s">
        <v>289</v>
      </c>
      <c r="Z37" s="12" t="s">
        <v>1</v>
      </c>
      <c r="AA37" s="346" t="s">
        <v>512</v>
      </c>
      <c r="AB37" s="178"/>
      <c r="AC37" s="178"/>
      <c r="AD37" s="480"/>
      <c r="AF37" s="346" t="s">
        <v>512</v>
      </c>
      <c r="AG37" s="178"/>
      <c r="AH37" s="178"/>
      <c r="AI37" s="480"/>
    </row>
    <row r="38" spans="1:37" ht="156" x14ac:dyDescent="0.3">
      <c r="A38" s="176">
        <v>4.4000000000000004</v>
      </c>
      <c r="B38" s="174" t="s">
        <v>41</v>
      </c>
      <c r="C38" s="286" t="s">
        <v>510</v>
      </c>
      <c r="D38" s="176" t="s">
        <v>57</v>
      </c>
      <c r="E38" s="176" t="s">
        <v>47</v>
      </c>
      <c r="F38" s="177" t="s">
        <v>9</v>
      </c>
      <c r="G38" s="178" t="s">
        <v>636</v>
      </c>
      <c r="H38" s="177" t="s">
        <v>11</v>
      </c>
      <c r="I38" s="347" t="e">
        <f>VLOOKUP("4.4.10 (a)",#REF!,8,FALSE)</f>
        <v>#REF!</v>
      </c>
      <c r="J38" s="171" t="s">
        <v>842</v>
      </c>
      <c r="K38" s="177" t="s">
        <v>942</v>
      </c>
      <c r="L38" s="346" t="s">
        <v>727</v>
      </c>
      <c r="M38" s="346" t="s">
        <v>729</v>
      </c>
      <c r="N38" s="178"/>
      <c r="O38" s="480"/>
      <c r="R38" s="483" t="s">
        <v>712</v>
      </c>
      <c r="U38" s="469" t="s">
        <v>712</v>
      </c>
      <c r="X38" s="12" t="s">
        <v>289</v>
      </c>
      <c r="Z38" s="12" t="s">
        <v>1</v>
      </c>
      <c r="AA38" s="346" t="s">
        <v>727</v>
      </c>
      <c r="AB38" s="346" t="s">
        <v>729</v>
      </c>
      <c r="AC38" s="178"/>
      <c r="AD38" s="480"/>
      <c r="AF38" s="346" t="s">
        <v>727</v>
      </c>
      <c r="AG38" s="346" t="s">
        <v>729</v>
      </c>
      <c r="AH38" s="178"/>
      <c r="AI38" s="480"/>
    </row>
    <row r="39" spans="1:37" ht="36" x14ac:dyDescent="0.3">
      <c r="A39" s="177">
        <v>5.0999999999999996</v>
      </c>
      <c r="B39" s="174" t="s">
        <v>58</v>
      </c>
      <c r="C39" s="179" t="s">
        <v>386</v>
      </c>
      <c r="D39" s="174" t="s">
        <v>59</v>
      </c>
      <c r="E39" s="176" t="s">
        <v>287</v>
      </c>
      <c r="F39" s="177" t="s">
        <v>43</v>
      </c>
      <c r="G39" s="178" t="s">
        <v>10</v>
      </c>
      <c r="H39" s="177" t="s">
        <v>60</v>
      </c>
      <c r="I39" s="347" t="e">
        <f>VLOOKUP(C39,#REF!,8,FALSE)</f>
        <v>#REF!</v>
      </c>
      <c r="J39" s="178" t="e">
        <f>VLOOKUP(C39,#REF!,9,FALSE)</f>
        <v>#REF!</v>
      </c>
      <c r="K39" s="178"/>
      <c r="L39" s="346" t="s">
        <v>386</v>
      </c>
      <c r="M39" s="178"/>
      <c r="N39" s="178"/>
      <c r="O39" s="480"/>
      <c r="Q39" s="465" t="s">
        <v>712</v>
      </c>
      <c r="T39" s="472" t="s">
        <v>712</v>
      </c>
      <c r="W39" s="12" t="s">
        <v>1</v>
      </c>
      <c r="Y39" s="12" t="s">
        <v>1</v>
      </c>
      <c r="AA39" s="346" t="s">
        <v>386</v>
      </c>
      <c r="AB39" s="178"/>
      <c r="AC39" s="178"/>
      <c r="AD39" s="480"/>
      <c r="AF39" s="346" t="s">
        <v>386</v>
      </c>
      <c r="AG39" s="178"/>
      <c r="AH39" s="178"/>
      <c r="AI39" s="480"/>
    </row>
    <row r="40" spans="1:37" ht="60" x14ac:dyDescent="0.3">
      <c r="A40" s="177">
        <v>5.2</v>
      </c>
      <c r="B40" s="174" t="s">
        <v>61</v>
      </c>
      <c r="C40" s="179" t="s">
        <v>387</v>
      </c>
      <c r="D40" s="174" t="s">
        <v>61</v>
      </c>
      <c r="E40" s="176" t="s">
        <v>287</v>
      </c>
      <c r="F40" s="177" t="s">
        <v>43</v>
      </c>
      <c r="G40" s="178" t="s">
        <v>10</v>
      </c>
      <c r="H40" s="177" t="s">
        <v>60</v>
      </c>
      <c r="I40" s="347" t="e">
        <f>VLOOKUP(C40,#REF!,8,FALSE)</f>
        <v>#REF!</v>
      </c>
      <c r="J40" s="178" t="e">
        <f>VLOOKUP(C40,#REF!,9,FALSE)</f>
        <v>#REF!</v>
      </c>
      <c r="K40" s="178"/>
      <c r="L40" s="346" t="s">
        <v>387</v>
      </c>
      <c r="M40" s="178"/>
      <c r="N40" s="178"/>
      <c r="O40" s="480"/>
      <c r="Q40" s="465" t="s">
        <v>712</v>
      </c>
      <c r="T40" s="472" t="s">
        <v>712</v>
      </c>
      <c r="W40" s="12" t="s">
        <v>1</v>
      </c>
      <c r="Y40" s="12" t="s">
        <v>1</v>
      </c>
      <c r="AA40" s="346" t="s">
        <v>387</v>
      </c>
      <c r="AB40" s="178"/>
      <c r="AC40" s="178"/>
      <c r="AD40" s="480"/>
      <c r="AF40" s="346" t="s">
        <v>387</v>
      </c>
      <c r="AG40" s="178"/>
      <c r="AH40" s="178"/>
      <c r="AI40" s="480"/>
    </row>
    <row r="41" spans="1:37" ht="36" x14ac:dyDescent="0.3">
      <c r="A41" s="177">
        <v>5.3</v>
      </c>
      <c r="B41" s="174" t="s">
        <v>62</v>
      </c>
      <c r="C41" s="179" t="s">
        <v>388</v>
      </c>
      <c r="D41" s="176" t="s">
        <v>63</v>
      </c>
      <c r="E41" s="176" t="s">
        <v>287</v>
      </c>
      <c r="F41" s="177" t="s">
        <v>64</v>
      </c>
      <c r="G41" s="178" t="s">
        <v>10</v>
      </c>
      <c r="H41" s="177" t="s">
        <v>11</v>
      </c>
      <c r="I41" s="347" t="e">
        <f>VLOOKUP(C41,#REF!,8,FALSE)</f>
        <v>#REF!</v>
      </c>
      <c r="J41" s="178" t="e">
        <f>VLOOKUP(C41,#REF!,9,FALSE)</f>
        <v>#REF!</v>
      </c>
      <c r="K41" s="178"/>
      <c r="L41" s="346" t="s">
        <v>388</v>
      </c>
      <c r="M41" s="178"/>
      <c r="N41" s="178"/>
      <c r="O41" s="480"/>
      <c r="Q41" s="465" t="s">
        <v>712</v>
      </c>
      <c r="T41" s="472" t="s">
        <v>712</v>
      </c>
      <c r="W41" s="12" t="s">
        <v>1</v>
      </c>
      <c r="Y41" s="12" t="s">
        <v>1</v>
      </c>
      <c r="AA41" s="346" t="s">
        <v>388</v>
      </c>
      <c r="AB41" s="178"/>
      <c r="AC41" s="178"/>
      <c r="AD41" s="480"/>
      <c r="AF41" s="346" t="s">
        <v>388</v>
      </c>
      <c r="AG41" s="178"/>
      <c r="AH41" s="178"/>
      <c r="AI41" s="480"/>
    </row>
    <row r="42" spans="1:37" ht="36" x14ac:dyDescent="0.3">
      <c r="A42" s="177">
        <v>5.3</v>
      </c>
      <c r="B42" s="174" t="s">
        <v>62</v>
      </c>
      <c r="C42" s="179" t="s">
        <v>389</v>
      </c>
      <c r="D42" s="176" t="s">
        <v>65</v>
      </c>
      <c r="E42" s="176" t="s">
        <v>287</v>
      </c>
      <c r="F42" s="177" t="s">
        <v>43</v>
      </c>
      <c r="G42" s="178" t="s">
        <v>10</v>
      </c>
      <c r="H42" s="177" t="s">
        <v>11</v>
      </c>
      <c r="I42" s="347" t="e">
        <f>VLOOKUP(C42,#REF!,8,FALSE)</f>
        <v>#REF!</v>
      </c>
      <c r="J42" s="178" t="e">
        <f>VLOOKUP(C42,#REF!,9,FALSE)</f>
        <v>#REF!</v>
      </c>
      <c r="K42" s="178"/>
      <c r="L42" s="346" t="s">
        <v>389</v>
      </c>
      <c r="M42" s="178"/>
      <c r="N42" s="178"/>
      <c r="O42" s="480"/>
      <c r="Q42" s="465" t="s">
        <v>712</v>
      </c>
      <c r="T42" s="472" t="s">
        <v>712</v>
      </c>
      <c r="W42" s="12" t="s">
        <v>1</v>
      </c>
      <c r="Y42" s="12" t="s">
        <v>1</v>
      </c>
      <c r="AA42" s="346" t="s">
        <v>389</v>
      </c>
      <c r="AB42" s="178"/>
      <c r="AC42" s="178"/>
      <c r="AD42" s="480"/>
      <c r="AF42" s="346" t="s">
        <v>389</v>
      </c>
      <c r="AG42" s="178"/>
      <c r="AH42" s="178"/>
      <c r="AI42" s="480"/>
    </row>
    <row r="43" spans="1:37" ht="36" x14ac:dyDescent="0.3">
      <c r="A43" s="177">
        <v>5.3</v>
      </c>
      <c r="B43" s="174" t="s">
        <v>62</v>
      </c>
      <c r="C43" s="179" t="s">
        <v>390</v>
      </c>
      <c r="D43" s="176" t="s">
        <v>688</v>
      </c>
      <c r="E43" s="176" t="s">
        <v>287</v>
      </c>
      <c r="F43" s="177" t="s">
        <v>45</v>
      </c>
      <c r="G43" s="178" t="s">
        <v>10</v>
      </c>
      <c r="H43" s="177" t="s">
        <v>11</v>
      </c>
      <c r="I43" s="347" t="e">
        <f>VLOOKUP(C43,#REF!,8,FALSE)</f>
        <v>#REF!</v>
      </c>
      <c r="J43" s="178" t="e">
        <f>VLOOKUP(C43,#REF!,9,FALSE)</f>
        <v>#REF!</v>
      </c>
      <c r="K43" s="178"/>
      <c r="L43" s="346" t="s">
        <v>390</v>
      </c>
      <c r="M43" s="178"/>
      <c r="N43" s="178"/>
      <c r="O43" s="480"/>
      <c r="Q43" s="465" t="s">
        <v>712</v>
      </c>
      <c r="T43" s="472" t="s">
        <v>712</v>
      </c>
      <c r="W43" s="12" t="s">
        <v>1</v>
      </c>
      <c r="Y43" s="12" t="s">
        <v>1</v>
      </c>
      <c r="AA43" s="346" t="s">
        <v>390</v>
      </c>
      <c r="AB43" s="178"/>
      <c r="AC43" s="178"/>
      <c r="AD43" s="480"/>
      <c r="AF43" s="346" t="s">
        <v>390</v>
      </c>
      <c r="AG43" s="178"/>
      <c r="AH43" s="178"/>
      <c r="AI43" s="480"/>
    </row>
    <row r="44" spans="1:37" ht="72" x14ac:dyDescent="0.3">
      <c r="A44" s="177">
        <v>5.3</v>
      </c>
      <c r="B44" s="174" t="s">
        <v>62</v>
      </c>
      <c r="C44" s="179" t="s">
        <v>391</v>
      </c>
      <c r="D44" s="176" t="s">
        <v>67</v>
      </c>
      <c r="E44" s="176" t="s">
        <v>287</v>
      </c>
      <c r="F44" s="177" t="s">
        <v>45</v>
      </c>
      <c r="G44" s="178" t="s">
        <v>10</v>
      </c>
      <c r="H44" s="177" t="s">
        <v>68</v>
      </c>
      <c r="I44" s="347" t="e">
        <f>VLOOKUP(C44,#REF!,8,FALSE)</f>
        <v>#REF!</v>
      </c>
      <c r="J44" s="178" t="e">
        <f>VLOOKUP(C44,#REF!,9,FALSE)</f>
        <v>#REF!</v>
      </c>
      <c r="K44" s="178"/>
      <c r="L44" s="346" t="s">
        <v>391</v>
      </c>
      <c r="M44" s="178"/>
      <c r="N44" s="178"/>
      <c r="O44" s="480"/>
      <c r="Q44" s="465" t="s">
        <v>712</v>
      </c>
      <c r="T44" s="472" t="s">
        <v>712</v>
      </c>
      <c r="W44" s="12" t="s">
        <v>1</v>
      </c>
      <c r="Y44" s="12" t="s">
        <v>1</v>
      </c>
      <c r="AA44" s="346" t="s">
        <v>391</v>
      </c>
      <c r="AB44" s="178"/>
      <c r="AC44" s="178"/>
      <c r="AD44" s="480"/>
      <c r="AF44" s="346" t="s">
        <v>391</v>
      </c>
      <c r="AG44" s="178"/>
      <c r="AH44" s="178"/>
      <c r="AI44" s="480"/>
    </row>
    <row r="45" spans="1:37" ht="48.5" thickBot="1" x14ac:dyDescent="0.35">
      <c r="A45" s="177">
        <v>6.1</v>
      </c>
      <c r="B45" s="174" t="s">
        <v>69</v>
      </c>
      <c r="C45" s="287" t="s">
        <v>513</v>
      </c>
      <c r="D45" s="177" t="s">
        <v>70</v>
      </c>
      <c r="E45" s="177" t="s">
        <v>71</v>
      </c>
      <c r="F45" s="177" t="s">
        <v>9</v>
      </c>
      <c r="G45" s="178" t="s">
        <v>638</v>
      </c>
      <c r="H45" s="177" t="s">
        <v>11</v>
      </c>
      <c r="I45" s="347" t="e">
        <f>VLOOKUP("6.1.1 (a)",#REF!,8,FALSE)</f>
        <v>#REF!</v>
      </c>
      <c r="J45" s="171" t="s">
        <v>842</v>
      </c>
      <c r="K45" s="177" t="s">
        <v>943</v>
      </c>
      <c r="L45" s="346" t="s">
        <v>784</v>
      </c>
      <c r="M45" s="346" t="s">
        <v>785</v>
      </c>
      <c r="N45" s="346" t="s">
        <v>786</v>
      </c>
      <c r="O45" s="481" t="s">
        <v>787</v>
      </c>
      <c r="P45" s="489"/>
      <c r="R45" s="483" t="s">
        <v>712</v>
      </c>
      <c r="S45" s="489"/>
      <c r="U45" s="469" t="s">
        <v>712</v>
      </c>
      <c r="V45" s="489"/>
      <c r="X45" s="12" t="s">
        <v>289</v>
      </c>
      <c r="Z45" s="12" t="s">
        <v>1</v>
      </c>
      <c r="AA45" s="346" t="s">
        <v>784</v>
      </c>
      <c r="AB45" s="346" t="s">
        <v>785</v>
      </c>
      <c r="AC45" s="346" t="s">
        <v>786</v>
      </c>
      <c r="AD45" s="481" t="s">
        <v>787</v>
      </c>
      <c r="AF45" s="346" t="s">
        <v>784</v>
      </c>
      <c r="AG45" s="410" t="s">
        <v>785</v>
      </c>
      <c r="AH45" s="410" t="s">
        <v>786</v>
      </c>
      <c r="AI45" s="498" t="s">
        <v>787</v>
      </c>
    </row>
    <row r="46" spans="1:37" ht="84" x14ac:dyDescent="0.3">
      <c r="A46" s="177">
        <v>6.2</v>
      </c>
      <c r="B46" s="174" t="s">
        <v>72</v>
      </c>
      <c r="C46" s="179" t="s">
        <v>514</v>
      </c>
      <c r="D46" s="177" t="s">
        <v>73</v>
      </c>
      <c r="E46" s="177" t="s">
        <v>74</v>
      </c>
      <c r="F46" s="177" t="s">
        <v>9</v>
      </c>
      <c r="G46" s="178" t="s">
        <v>639</v>
      </c>
      <c r="H46" s="177" t="s">
        <v>11</v>
      </c>
      <c r="I46" s="399" t="e">
        <f>VLOOKUP(C46,#REF!,8,FALSE)</f>
        <v>#REF!</v>
      </c>
      <c r="J46" s="178" t="e">
        <f>VLOOKUP(C46,#REF!,9,FALSE)</f>
        <v>#REF!</v>
      </c>
      <c r="K46" s="178"/>
      <c r="L46" s="351" t="s">
        <v>514</v>
      </c>
      <c r="M46" s="178"/>
      <c r="N46" s="178"/>
      <c r="O46" s="480"/>
      <c r="R46" s="482" t="s">
        <v>923</v>
      </c>
      <c r="U46" s="468" t="s">
        <v>923</v>
      </c>
      <c r="X46" s="12" t="s">
        <v>983</v>
      </c>
      <c r="Z46" s="12" t="s">
        <v>1</v>
      </c>
      <c r="AA46" s="351" t="s">
        <v>514</v>
      </c>
      <c r="AB46" s="178"/>
      <c r="AC46" s="178"/>
      <c r="AD46" s="480"/>
      <c r="AE46" s="491" t="s">
        <v>1181</v>
      </c>
      <c r="AF46" s="493" t="s">
        <v>1020</v>
      </c>
      <c r="AG46" s="500" t="s">
        <v>1021</v>
      </c>
      <c r="AH46" s="501" t="s">
        <v>1022</v>
      </c>
      <c r="AI46" s="501" t="s">
        <v>1023</v>
      </c>
      <c r="AJ46" s="501" t="s">
        <v>1024</v>
      </c>
      <c r="AK46" s="502" t="s">
        <v>1025</v>
      </c>
    </row>
    <row r="47" spans="1:37" ht="84" x14ac:dyDescent="0.3">
      <c r="A47" s="177">
        <v>6.2</v>
      </c>
      <c r="B47" s="174" t="s">
        <v>72</v>
      </c>
      <c r="C47" s="179" t="s">
        <v>515</v>
      </c>
      <c r="D47" s="177" t="s">
        <v>75</v>
      </c>
      <c r="E47" s="177" t="s">
        <v>74</v>
      </c>
      <c r="F47" s="177" t="s">
        <v>9</v>
      </c>
      <c r="G47" s="178" t="s">
        <v>639</v>
      </c>
      <c r="H47" s="177" t="s">
        <v>11</v>
      </c>
      <c r="I47" s="399" t="e">
        <f>VLOOKUP(C47,#REF!,8,FALSE)</f>
        <v>#REF!</v>
      </c>
      <c r="J47" s="178" t="e">
        <f>VLOOKUP(C47,#REF!,9,FALSE)</f>
        <v>#REF!</v>
      </c>
      <c r="K47" s="178"/>
      <c r="L47" s="351" t="s">
        <v>515</v>
      </c>
      <c r="M47" s="178"/>
      <c r="N47" s="178"/>
      <c r="O47" s="480"/>
      <c r="R47" s="482" t="s">
        <v>923</v>
      </c>
      <c r="U47" s="468" t="s">
        <v>923</v>
      </c>
      <c r="X47" s="12" t="s">
        <v>983</v>
      </c>
      <c r="Z47" s="12" t="s">
        <v>1</v>
      </c>
      <c r="AA47" s="351" t="s">
        <v>515</v>
      </c>
      <c r="AB47" s="178"/>
      <c r="AC47" s="178"/>
      <c r="AD47" s="480"/>
      <c r="AE47" s="491" t="s">
        <v>1181</v>
      </c>
      <c r="AF47" s="493" t="s">
        <v>1026</v>
      </c>
      <c r="AG47" s="503" t="s">
        <v>1049</v>
      </c>
      <c r="AH47" s="351" t="s">
        <v>1105</v>
      </c>
      <c r="AI47" s="351" t="s">
        <v>1063</v>
      </c>
      <c r="AJ47" s="351" t="s">
        <v>1077</v>
      </c>
      <c r="AK47" s="504" t="s">
        <v>1091</v>
      </c>
    </row>
    <row r="48" spans="1:37" ht="84" x14ac:dyDescent="0.3">
      <c r="A48" s="177">
        <v>6.2</v>
      </c>
      <c r="B48" s="174" t="s">
        <v>72</v>
      </c>
      <c r="C48" s="179" t="s">
        <v>516</v>
      </c>
      <c r="D48" s="177" t="s">
        <v>76</v>
      </c>
      <c r="E48" s="177" t="s">
        <v>74</v>
      </c>
      <c r="F48" s="177" t="s">
        <v>9</v>
      </c>
      <c r="G48" s="178" t="s">
        <v>639</v>
      </c>
      <c r="H48" s="177" t="s">
        <v>11</v>
      </c>
      <c r="I48" s="399" t="e">
        <f>VLOOKUP(C48,#REF!,8,FALSE)</f>
        <v>#REF!</v>
      </c>
      <c r="J48" s="178" t="e">
        <f>VLOOKUP(C48,#REF!,9,FALSE)</f>
        <v>#REF!</v>
      </c>
      <c r="K48" s="178"/>
      <c r="L48" s="351" t="s">
        <v>516</v>
      </c>
      <c r="M48" s="178"/>
      <c r="N48" s="178"/>
      <c r="O48" s="480"/>
      <c r="R48" s="482" t="s">
        <v>923</v>
      </c>
      <c r="U48" s="468" t="s">
        <v>923</v>
      </c>
      <c r="X48" s="12" t="s">
        <v>983</v>
      </c>
      <c r="Z48" s="12" t="s">
        <v>1</v>
      </c>
      <c r="AA48" s="351" t="s">
        <v>516</v>
      </c>
      <c r="AB48" s="178"/>
      <c r="AC48" s="178"/>
      <c r="AD48" s="480"/>
      <c r="AE48" s="491" t="s">
        <v>1181</v>
      </c>
      <c r="AF48" s="493" t="s">
        <v>1027</v>
      </c>
      <c r="AG48" s="503" t="s">
        <v>1050</v>
      </c>
      <c r="AH48" s="351" t="s">
        <v>1106</v>
      </c>
      <c r="AI48" s="351" t="s">
        <v>1064</v>
      </c>
      <c r="AJ48" s="351" t="s">
        <v>1078</v>
      </c>
      <c r="AK48" s="504" t="s">
        <v>1092</v>
      </c>
    </row>
    <row r="49" spans="1:37" ht="84" x14ac:dyDescent="0.3">
      <c r="A49" s="177">
        <v>6.2</v>
      </c>
      <c r="B49" s="174" t="s">
        <v>72</v>
      </c>
      <c r="C49" s="179" t="s">
        <v>517</v>
      </c>
      <c r="D49" s="177" t="s">
        <v>77</v>
      </c>
      <c r="E49" s="177" t="s">
        <v>74</v>
      </c>
      <c r="F49" s="177" t="s">
        <v>9</v>
      </c>
      <c r="G49" s="178" t="s">
        <v>639</v>
      </c>
      <c r="H49" s="177" t="s">
        <v>11</v>
      </c>
      <c r="I49" s="399" t="e">
        <f>VLOOKUP(C49,#REF!,8,FALSE)</f>
        <v>#REF!</v>
      </c>
      <c r="J49" s="178" t="e">
        <f>VLOOKUP(C49,#REF!,9,FALSE)</f>
        <v>#REF!</v>
      </c>
      <c r="K49" s="178"/>
      <c r="L49" s="351" t="s">
        <v>517</v>
      </c>
      <c r="M49" s="178"/>
      <c r="N49" s="178"/>
      <c r="O49" s="480"/>
      <c r="R49" s="482" t="s">
        <v>923</v>
      </c>
      <c r="U49" s="468" t="s">
        <v>923</v>
      </c>
      <c r="X49" s="12" t="s">
        <v>983</v>
      </c>
      <c r="Z49" s="12" t="s">
        <v>1</v>
      </c>
      <c r="AA49" s="351" t="s">
        <v>517</v>
      </c>
      <c r="AB49" s="178"/>
      <c r="AC49" s="178"/>
      <c r="AD49" s="480"/>
      <c r="AE49" s="535" t="s">
        <v>1182</v>
      </c>
      <c r="AF49" s="493" t="s">
        <v>1028</v>
      </c>
      <c r="AG49" s="503" t="s">
        <v>1051</v>
      </c>
      <c r="AH49" s="351" t="s">
        <v>1107</v>
      </c>
      <c r="AI49" s="351" t="s">
        <v>1065</v>
      </c>
      <c r="AJ49" s="351" t="s">
        <v>1079</v>
      </c>
      <c r="AK49" s="504" t="s">
        <v>1093</v>
      </c>
    </row>
    <row r="50" spans="1:37" ht="84" x14ac:dyDescent="0.3">
      <c r="A50" s="177">
        <v>6.2</v>
      </c>
      <c r="B50" s="174" t="s">
        <v>72</v>
      </c>
      <c r="C50" s="179" t="s">
        <v>518</v>
      </c>
      <c r="D50" s="177" t="s">
        <v>78</v>
      </c>
      <c r="E50" s="177" t="s">
        <v>74</v>
      </c>
      <c r="F50" s="177" t="s">
        <v>9</v>
      </c>
      <c r="G50" s="178" t="s">
        <v>639</v>
      </c>
      <c r="H50" s="177" t="s">
        <v>11</v>
      </c>
      <c r="I50" s="399" t="e">
        <f>VLOOKUP(C50,#REF!,8,FALSE)</f>
        <v>#REF!</v>
      </c>
      <c r="J50" s="178" t="e">
        <f>VLOOKUP(C50,#REF!,9,FALSE)</f>
        <v>#REF!</v>
      </c>
      <c r="K50" s="178"/>
      <c r="L50" s="351" t="s">
        <v>518</v>
      </c>
      <c r="M50" s="178"/>
      <c r="N50" s="178"/>
      <c r="O50" s="480"/>
      <c r="R50" s="482" t="s">
        <v>923</v>
      </c>
      <c r="U50" s="468" t="s">
        <v>923</v>
      </c>
      <c r="X50" s="12" t="s">
        <v>983</v>
      </c>
      <c r="Z50" s="12" t="s">
        <v>1</v>
      </c>
      <c r="AA50" s="351" t="s">
        <v>518</v>
      </c>
      <c r="AB50" s="178"/>
      <c r="AC50" s="178"/>
      <c r="AD50" s="480"/>
      <c r="AE50" s="491" t="s">
        <v>1181</v>
      </c>
      <c r="AF50" s="493" t="s">
        <v>1029</v>
      </c>
      <c r="AG50" s="503" t="s">
        <v>1052</v>
      </c>
      <c r="AH50" s="351" t="s">
        <v>1108</v>
      </c>
      <c r="AI50" s="351" t="s">
        <v>1066</v>
      </c>
      <c r="AJ50" s="351" t="s">
        <v>1080</v>
      </c>
      <c r="AK50" s="504" t="s">
        <v>1094</v>
      </c>
    </row>
    <row r="51" spans="1:37" ht="84" x14ac:dyDescent="0.3">
      <c r="A51" s="177">
        <v>6.2</v>
      </c>
      <c r="B51" s="174" t="s">
        <v>72</v>
      </c>
      <c r="C51" s="179" t="s">
        <v>519</v>
      </c>
      <c r="D51" s="177" t="s">
        <v>79</v>
      </c>
      <c r="E51" s="177" t="s">
        <v>74</v>
      </c>
      <c r="F51" s="177" t="s">
        <v>9</v>
      </c>
      <c r="G51" s="178" t="s">
        <v>639</v>
      </c>
      <c r="H51" s="177" t="s">
        <v>11</v>
      </c>
      <c r="I51" s="399" t="e">
        <f>VLOOKUP(C51,#REF!,8,FALSE)</f>
        <v>#REF!</v>
      </c>
      <c r="J51" s="178" t="e">
        <f>VLOOKUP(C51,#REF!,9,FALSE)</f>
        <v>#REF!</v>
      </c>
      <c r="K51" s="178"/>
      <c r="L51" s="351" t="s">
        <v>519</v>
      </c>
      <c r="M51" s="178"/>
      <c r="N51" s="178"/>
      <c r="O51" s="480"/>
      <c r="R51" s="482" t="s">
        <v>923</v>
      </c>
      <c r="U51" s="468" t="s">
        <v>923</v>
      </c>
      <c r="X51" s="12" t="s">
        <v>983</v>
      </c>
      <c r="Z51" s="12" t="s">
        <v>1</v>
      </c>
      <c r="AA51" s="351" t="s">
        <v>519</v>
      </c>
      <c r="AB51" s="178"/>
      <c r="AC51" s="178"/>
      <c r="AD51" s="480"/>
      <c r="AE51" s="491" t="s">
        <v>1181</v>
      </c>
      <c r="AF51" s="493" t="s">
        <v>1030</v>
      </c>
      <c r="AG51" s="503" t="s">
        <v>1053</v>
      </c>
      <c r="AH51" s="351" t="s">
        <v>1109</v>
      </c>
      <c r="AI51" s="351" t="s">
        <v>1067</v>
      </c>
      <c r="AJ51" s="351" t="s">
        <v>1081</v>
      </c>
      <c r="AK51" s="504" t="s">
        <v>1095</v>
      </c>
    </row>
    <row r="52" spans="1:37" ht="84" x14ac:dyDescent="0.3">
      <c r="A52" s="177">
        <v>6.2</v>
      </c>
      <c r="B52" s="174" t="s">
        <v>72</v>
      </c>
      <c r="C52" s="179" t="s">
        <v>520</v>
      </c>
      <c r="D52" s="177" t="s">
        <v>80</v>
      </c>
      <c r="E52" s="177" t="s">
        <v>74</v>
      </c>
      <c r="F52" s="177" t="s">
        <v>9</v>
      </c>
      <c r="G52" s="178" t="s">
        <v>639</v>
      </c>
      <c r="H52" s="177" t="s">
        <v>11</v>
      </c>
      <c r="I52" s="399" t="e">
        <f>VLOOKUP(C52,#REF!,8,FALSE)</f>
        <v>#REF!</v>
      </c>
      <c r="J52" s="178" t="e">
        <f>VLOOKUP(C52,#REF!,9,FALSE)</f>
        <v>#REF!</v>
      </c>
      <c r="K52" s="178"/>
      <c r="L52" s="351" t="s">
        <v>520</v>
      </c>
      <c r="M52" s="178"/>
      <c r="N52" s="178"/>
      <c r="O52" s="480"/>
      <c r="R52" s="482" t="s">
        <v>923</v>
      </c>
      <c r="U52" s="468" t="s">
        <v>923</v>
      </c>
      <c r="X52" s="12" t="s">
        <v>983</v>
      </c>
      <c r="Z52" s="12" t="s">
        <v>1</v>
      </c>
      <c r="AA52" s="351" t="s">
        <v>520</v>
      </c>
      <c r="AB52" s="178"/>
      <c r="AC52" s="178"/>
      <c r="AD52" s="480"/>
      <c r="AE52" s="491" t="s">
        <v>1181</v>
      </c>
      <c r="AF52" s="493" t="s">
        <v>1031</v>
      </c>
      <c r="AG52" s="503" t="s">
        <v>1054</v>
      </c>
      <c r="AH52" s="351" t="s">
        <v>1110</v>
      </c>
      <c r="AI52" s="351" t="s">
        <v>1068</v>
      </c>
      <c r="AJ52" s="351" t="s">
        <v>1082</v>
      </c>
      <c r="AK52" s="504" t="s">
        <v>1096</v>
      </c>
    </row>
    <row r="53" spans="1:37" ht="84" x14ac:dyDescent="0.3">
      <c r="A53" s="177">
        <v>6.2</v>
      </c>
      <c r="B53" s="174" t="s">
        <v>72</v>
      </c>
      <c r="C53" s="179" t="s">
        <v>521</v>
      </c>
      <c r="D53" s="177" t="s">
        <v>81</v>
      </c>
      <c r="E53" s="177" t="s">
        <v>74</v>
      </c>
      <c r="F53" s="177" t="s">
        <v>9</v>
      </c>
      <c r="G53" s="178" t="s">
        <v>639</v>
      </c>
      <c r="H53" s="177" t="s">
        <v>11</v>
      </c>
      <c r="I53" s="399" t="e">
        <f>VLOOKUP(C53,#REF!,8,FALSE)</f>
        <v>#REF!</v>
      </c>
      <c r="J53" s="178" t="e">
        <f>VLOOKUP(C53,#REF!,9,FALSE)</f>
        <v>#REF!</v>
      </c>
      <c r="K53" s="178"/>
      <c r="L53" s="351" t="s">
        <v>521</v>
      </c>
      <c r="M53" s="178"/>
      <c r="N53" s="178"/>
      <c r="O53" s="480"/>
      <c r="R53" s="482" t="s">
        <v>923</v>
      </c>
      <c r="U53" s="468" t="s">
        <v>923</v>
      </c>
      <c r="X53" s="12" t="s">
        <v>983</v>
      </c>
      <c r="Z53" s="12" t="s">
        <v>1</v>
      </c>
      <c r="AA53" s="351" t="s">
        <v>521</v>
      </c>
      <c r="AB53" s="178"/>
      <c r="AC53" s="178"/>
      <c r="AD53" s="480"/>
      <c r="AE53" s="491" t="s">
        <v>1181</v>
      </c>
      <c r="AF53" s="493" t="s">
        <v>1032</v>
      </c>
      <c r="AG53" s="503" t="s">
        <v>1055</v>
      </c>
      <c r="AH53" s="351" t="s">
        <v>1111</v>
      </c>
      <c r="AI53" s="351" t="s">
        <v>1069</v>
      </c>
      <c r="AJ53" s="351" t="s">
        <v>1083</v>
      </c>
      <c r="AK53" s="504" t="s">
        <v>1097</v>
      </c>
    </row>
    <row r="54" spans="1:37" ht="84" x14ac:dyDescent="0.3">
      <c r="A54" s="177">
        <v>6.2</v>
      </c>
      <c r="B54" s="174" t="s">
        <v>72</v>
      </c>
      <c r="C54" s="179" t="s">
        <v>522</v>
      </c>
      <c r="D54" s="177" t="s">
        <v>82</v>
      </c>
      <c r="E54" s="177" t="s">
        <v>74</v>
      </c>
      <c r="F54" s="177" t="s">
        <v>9</v>
      </c>
      <c r="G54" s="178" t="s">
        <v>639</v>
      </c>
      <c r="H54" s="177" t="s">
        <v>11</v>
      </c>
      <c r="I54" s="399" t="e">
        <f>VLOOKUP(C54,#REF!,8,FALSE)</f>
        <v>#REF!</v>
      </c>
      <c r="J54" s="178" t="e">
        <f>VLOOKUP(C54,#REF!,9,FALSE)</f>
        <v>#REF!</v>
      </c>
      <c r="K54" s="178"/>
      <c r="L54" s="351" t="s">
        <v>522</v>
      </c>
      <c r="M54" s="178"/>
      <c r="N54" s="178"/>
      <c r="O54" s="480"/>
      <c r="R54" s="482" t="s">
        <v>923</v>
      </c>
      <c r="U54" s="468" t="s">
        <v>923</v>
      </c>
      <c r="X54" s="12" t="s">
        <v>983</v>
      </c>
      <c r="Z54" s="12" t="s">
        <v>1</v>
      </c>
      <c r="AA54" s="351" t="s">
        <v>522</v>
      </c>
      <c r="AB54" s="178"/>
      <c r="AC54" s="178"/>
      <c r="AD54" s="480"/>
      <c r="AE54" s="491" t="s">
        <v>1181</v>
      </c>
      <c r="AF54" s="493" t="s">
        <v>1033</v>
      </c>
      <c r="AG54" s="503" t="s">
        <v>1056</v>
      </c>
      <c r="AH54" s="351" t="s">
        <v>1112</v>
      </c>
      <c r="AI54" s="351" t="s">
        <v>1070</v>
      </c>
      <c r="AJ54" s="351" t="s">
        <v>1084</v>
      </c>
      <c r="AK54" s="504" t="s">
        <v>1098</v>
      </c>
    </row>
    <row r="55" spans="1:37" ht="84" x14ac:dyDescent="0.3">
      <c r="A55" s="177">
        <v>6.2</v>
      </c>
      <c r="B55" s="174" t="s">
        <v>72</v>
      </c>
      <c r="C55" s="179" t="s">
        <v>523</v>
      </c>
      <c r="D55" s="177" t="s">
        <v>633</v>
      </c>
      <c r="E55" s="177" t="s">
        <v>74</v>
      </c>
      <c r="F55" s="177" t="s">
        <v>9</v>
      </c>
      <c r="G55" s="178" t="s">
        <v>639</v>
      </c>
      <c r="H55" s="177" t="s">
        <v>11</v>
      </c>
      <c r="I55" s="399" t="e">
        <f>VLOOKUP(C55,#REF!,8,FALSE)</f>
        <v>#REF!</v>
      </c>
      <c r="J55" s="178" t="e">
        <f>VLOOKUP(C55,#REF!,9,FALSE)</f>
        <v>#REF!</v>
      </c>
      <c r="K55" s="178"/>
      <c r="L55" s="351" t="s">
        <v>523</v>
      </c>
      <c r="M55" s="178"/>
      <c r="N55" s="178"/>
      <c r="O55" s="480"/>
      <c r="R55" s="482" t="s">
        <v>923</v>
      </c>
      <c r="U55" s="468" t="s">
        <v>923</v>
      </c>
      <c r="X55" s="12" t="s">
        <v>983</v>
      </c>
      <c r="Z55" s="12" t="s">
        <v>1</v>
      </c>
      <c r="AA55" s="351" t="s">
        <v>523</v>
      </c>
      <c r="AB55" s="178"/>
      <c r="AC55" s="178"/>
      <c r="AD55" s="480"/>
      <c r="AE55" s="491" t="s">
        <v>1181</v>
      </c>
      <c r="AF55" s="493" t="s">
        <v>1034</v>
      </c>
      <c r="AG55" s="503" t="s">
        <v>1057</v>
      </c>
      <c r="AH55" s="351" t="s">
        <v>1113</v>
      </c>
      <c r="AI55" s="351" t="s">
        <v>1071</v>
      </c>
      <c r="AJ55" s="351" t="s">
        <v>1085</v>
      </c>
      <c r="AK55" s="504" t="s">
        <v>1099</v>
      </c>
    </row>
    <row r="56" spans="1:37" ht="84" x14ac:dyDescent="0.3">
      <c r="A56" s="177">
        <v>6.2</v>
      </c>
      <c r="B56" s="174" t="s">
        <v>72</v>
      </c>
      <c r="C56" s="179" t="s">
        <v>524</v>
      </c>
      <c r="D56" s="177" t="s">
        <v>634</v>
      </c>
      <c r="E56" s="177" t="s">
        <v>74</v>
      </c>
      <c r="F56" s="177" t="s">
        <v>9</v>
      </c>
      <c r="G56" s="178" t="s">
        <v>639</v>
      </c>
      <c r="H56" s="177" t="s">
        <v>11</v>
      </c>
      <c r="I56" s="399" t="e">
        <f>VLOOKUP(C56,#REF!,8,FALSE)</f>
        <v>#REF!</v>
      </c>
      <c r="J56" s="178" t="e">
        <f>VLOOKUP(C56,#REF!,9,FALSE)</f>
        <v>#REF!</v>
      </c>
      <c r="K56" s="178"/>
      <c r="L56" s="351" t="s">
        <v>524</v>
      </c>
      <c r="M56" s="178"/>
      <c r="N56" s="178"/>
      <c r="O56" s="480"/>
      <c r="R56" s="482" t="s">
        <v>923</v>
      </c>
      <c r="U56" s="468" t="s">
        <v>923</v>
      </c>
      <c r="X56" s="12" t="s">
        <v>983</v>
      </c>
      <c r="Z56" s="12" t="s">
        <v>1</v>
      </c>
      <c r="AA56" s="351" t="s">
        <v>524</v>
      </c>
      <c r="AB56" s="178"/>
      <c r="AC56" s="178"/>
      <c r="AD56" s="480"/>
      <c r="AE56" s="491" t="s">
        <v>1181</v>
      </c>
      <c r="AF56" s="493" t="s">
        <v>1035</v>
      </c>
      <c r="AG56" s="503" t="s">
        <v>1058</v>
      </c>
      <c r="AH56" s="351" t="s">
        <v>1114</v>
      </c>
      <c r="AI56" s="351" t="s">
        <v>1072</v>
      </c>
      <c r="AJ56" s="351" t="s">
        <v>1086</v>
      </c>
      <c r="AK56" s="504" t="s">
        <v>1100</v>
      </c>
    </row>
    <row r="57" spans="1:37" ht="84" x14ac:dyDescent="0.3">
      <c r="A57" s="177">
        <v>6.2</v>
      </c>
      <c r="B57" s="174" t="s">
        <v>72</v>
      </c>
      <c r="C57" s="179" t="s">
        <v>525</v>
      </c>
      <c r="D57" s="177" t="s">
        <v>83</v>
      </c>
      <c r="E57" s="177" t="s">
        <v>74</v>
      </c>
      <c r="F57" s="177" t="s">
        <v>9</v>
      </c>
      <c r="G57" s="178" t="s">
        <v>639</v>
      </c>
      <c r="H57" s="177" t="s">
        <v>11</v>
      </c>
      <c r="I57" s="399" t="e">
        <f>VLOOKUP(C57,#REF!,8,FALSE)</f>
        <v>#REF!</v>
      </c>
      <c r="J57" s="178" t="e">
        <f>VLOOKUP(C57,#REF!,9,FALSE)</f>
        <v>#REF!</v>
      </c>
      <c r="K57" s="178"/>
      <c r="L57" s="351" t="s">
        <v>525</v>
      </c>
      <c r="M57" s="178"/>
      <c r="N57" s="178"/>
      <c r="O57" s="480"/>
      <c r="R57" s="482" t="s">
        <v>923</v>
      </c>
      <c r="U57" s="468" t="s">
        <v>923</v>
      </c>
      <c r="X57" s="12" t="s">
        <v>983</v>
      </c>
      <c r="Z57" s="12" t="s">
        <v>1</v>
      </c>
      <c r="AA57" s="351" t="s">
        <v>525</v>
      </c>
      <c r="AB57" s="178"/>
      <c r="AC57" s="178"/>
      <c r="AD57" s="480"/>
      <c r="AE57" s="491" t="s">
        <v>1181</v>
      </c>
      <c r="AF57" s="493" t="s">
        <v>1036</v>
      </c>
      <c r="AG57" s="503" t="s">
        <v>1059</v>
      </c>
      <c r="AH57" s="351" t="s">
        <v>1115</v>
      </c>
      <c r="AI57" s="351" t="s">
        <v>1073</v>
      </c>
      <c r="AJ57" s="351" t="s">
        <v>1087</v>
      </c>
      <c r="AK57" s="504" t="s">
        <v>1101</v>
      </c>
    </row>
    <row r="58" spans="1:37" ht="84" x14ac:dyDescent="0.3">
      <c r="A58" s="177">
        <v>6.2</v>
      </c>
      <c r="B58" s="174" t="s">
        <v>72</v>
      </c>
      <c r="C58" s="179" t="s">
        <v>526</v>
      </c>
      <c r="D58" s="177" t="s">
        <v>84</v>
      </c>
      <c r="E58" s="177" t="s">
        <v>74</v>
      </c>
      <c r="F58" s="177" t="s">
        <v>9</v>
      </c>
      <c r="G58" s="178" t="s">
        <v>639</v>
      </c>
      <c r="H58" s="177" t="s">
        <v>11</v>
      </c>
      <c r="I58" s="399" t="e">
        <f>VLOOKUP(C58,#REF!,8,FALSE)</f>
        <v>#REF!</v>
      </c>
      <c r="J58" s="178" t="e">
        <f>VLOOKUP(C58,#REF!,9,FALSE)</f>
        <v>#REF!</v>
      </c>
      <c r="K58" s="178"/>
      <c r="L58" s="351" t="s">
        <v>526</v>
      </c>
      <c r="M58" s="178"/>
      <c r="N58" s="178"/>
      <c r="O58" s="480"/>
      <c r="R58" s="482" t="s">
        <v>923</v>
      </c>
      <c r="U58" s="468" t="s">
        <v>923</v>
      </c>
      <c r="X58" s="12" t="s">
        <v>983</v>
      </c>
      <c r="Z58" s="12" t="s">
        <v>1</v>
      </c>
      <c r="AA58" s="351" t="s">
        <v>526</v>
      </c>
      <c r="AB58" s="178"/>
      <c r="AC58" s="178"/>
      <c r="AD58" s="480"/>
      <c r="AE58" s="491" t="s">
        <v>1181</v>
      </c>
      <c r="AF58" s="493" t="s">
        <v>1037</v>
      </c>
      <c r="AG58" s="503" t="s">
        <v>1060</v>
      </c>
      <c r="AH58" s="351" t="s">
        <v>1116</v>
      </c>
      <c r="AI58" s="351" t="s">
        <v>1074</v>
      </c>
      <c r="AJ58" s="351" t="s">
        <v>1088</v>
      </c>
      <c r="AK58" s="504" t="s">
        <v>1102</v>
      </c>
    </row>
    <row r="59" spans="1:37" ht="84" x14ac:dyDescent="0.3">
      <c r="A59" s="177">
        <v>6.2</v>
      </c>
      <c r="B59" s="174" t="s">
        <v>72</v>
      </c>
      <c r="C59" s="179" t="s">
        <v>527</v>
      </c>
      <c r="D59" s="177" t="s">
        <v>85</v>
      </c>
      <c r="E59" s="177" t="s">
        <v>74</v>
      </c>
      <c r="F59" s="177" t="s">
        <v>9</v>
      </c>
      <c r="G59" s="178" t="s">
        <v>639</v>
      </c>
      <c r="H59" s="177" t="s">
        <v>11</v>
      </c>
      <c r="I59" s="399" t="e">
        <f>VLOOKUP(C59,#REF!,8,FALSE)</f>
        <v>#REF!</v>
      </c>
      <c r="J59" s="178" t="e">
        <f>VLOOKUP(C59,#REF!,9,FALSE)</f>
        <v>#REF!</v>
      </c>
      <c r="K59" s="178"/>
      <c r="L59" s="351" t="s">
        <v>527</v>
      </c>
      <c r="M59" s="178"/>
      <c r="N59" s="178"/>
      <c r="O59" s="480"/>
      <c r="R59" s="482" t="s">
        <v>923</v>
      </c>
      <c r="U59" s="468" t="s">
        <v>923</v>
      </c>
      <c r="X59" s="12" t="s">
        <v>983</v>
      </c>
      <c r="Z59" s="12" t="s">
        <v>1</v>
      </c>
      <c r="AA59" s="351" t="s">
        <v>527</v>
      </c>
      <c r="AB59" s="178"/>
      <c r="AC59" s="178"/>
      <c r="AD59" s="480"/>
      <c r="AE59" s="491" t="s">
        <v>1181</v>
      </c>
      <c r="AF59" s="493" t="s">
        <v>1038</v>
      </c>
      <c r="AG59" s="503" t="s">
        <v>1061</v>
      </c>
      <c r="AH59" s="351" t="s">
        <v>1117</v>
      </c>
      <c r="AI59" s="351" t="s">
        <v>1075</v>
      </c>
      <c r="AJ59" s="351" t="s">
        <v>1089</v>
      </c>
      <c r="AK59" s="504" t="s">
        <v>1103</v>
      </c>
    </row>
    <row r="60" spans="1:37" ht="60.5" thickBot="1" x14ac:dyDescent="0.35">
      <c r="A60" s="177">
        <v>6.2</v>
      </c>
      <c r="B60" s="174" t="s">
        <v>72</v>
      </c>
      <c r="C60" s="179" t="s">
        <v>528</v>
      </c>
      <c r="D60" s="177" t="s">
        <v>86</v>
      </c>
      <c r="E60" s="177" t="s">
        <v>87</v>
      </c>
      <c r="F60" s="177" t="s">
        <v>9</v>
      </c>
      <c r="G60" s="178" t="s">
        <v>639</v>
      </c>
      <c r="H60" s="177" t="s">
        <v>11</v>
      </c>
      <c r="I60" s="399" t="e">
        <f>VLOOKUP(C60,#REF!,8,FALSE)</f>
        <v>#REF!</v>
      </c>
      <c r="J60" s="178" t="e">
        <f>VLOOKUP(C60,#REF!,9,FALSE)</f>
        <v>#REF!</v>
      </c>
      <c r="K60" s="178"/>
      <c r="L60" s="351" t="s">
        <v>528</v>
      </c>
      <c r="M60" s="178"/>
      <c r="N60" s="178"/>
      <c r="O60" s="480"/>
      <c r="R60" s="482" t="s">
        <v>923</v>
      </c>
      <c r="U60" s="468" t="s">
        <v>923</v>
      </c>
      <c r="X60" s="12" t="s">
        <v>983</v>
      </c>
      <c r="Z60" s="12" t="s">
        <v>1</v>
      </c>
      <c r="AA60" s="351" t="s">
        <v>528</v>
      </c>
      <c r="AB60" s="178"/>
      <c r="AC60" s="178"/>
      <c r="AD60" s="480"/>
      <c r="AE60" s="491" t="s">
        <v>1181</v>
      </c>
      <c r="AF60" s="493" t="s">
        <v>1039</v>
      </c>
      <c r="AG60" s="505" t="s">
        <v>1062</v>
      </c>
      <c r="AH60" s="506" t="s">
        <v>1118</v>
      </c>
      <c r="AI60" s="506" t="s">
        <v>1076</v>
      </c>
      <c r="AJ60" s="506" t="s">
        <v>1090</v>
      </c>
      <c r="AK60" s="507" t="s">
        <v>1104</v>
      </c>
    </row>
    <row r="61" spans="1:37" ht="36" x14ac:dyDescent="0.3">
      <c r="A61" s="177">
        <v>6.3</v>
      </c>
      <c r="B61" s="174" t="s">
        <v>88</v>
      </c>
      <c r="C61" s="179" t="s">
        <v>392</v>
      </c>
      <c r="D61" s="174" t="s">
        <v>89</v>
      </c>
      <c r="E61" s="176" t="s">
        <v>287</v>
      </c>
      <c r="F61" s="177" t="s">
        <v>43</v>
      </c>
      <c r="G61" s="178" t="s">
        <v>10</v>
      </c>
      <c r="H61" s="177" t="s">
        <v>60</v>
      </c>
      <c r="I61" s="347" t="e">
        <f>VLOOKUP(C61,#REF!,8,FALSE)</f>
        <v>#REF!</v>
      </c>
      <c r="J61" s="178" t="e">
        <f>VLOOKUP(C61,#REF!,9,FALSE)</f>
        <v>#REF!</v>
      </c>
      <c r="K61" s="178"/>
      <c r="L61" s="346" t="s">
        <v>392</v>
      </c>
      <c r="M61" s="178"/>
      <c r="N61" s="178"/>
      <c r="O61" s="480"/>
      <c r="Q61" s="465" t="s">
        <v>712</v>
      </c>
      <c r="T61" s="472" t="s">
        <v>712</v>
      </c>
      <c r="W61" s="12" t="s">
        <v>295</v>
      </c>
      <c r="Y61" s="12" t="s">
        <v>295</v>
      </c>
      <c r="AA61" s="346" t="s">
        <v>392</v>
      </c>
      <c r="AB61" s="178"/>
      <c r="AC61" s="178"/>
      <c r="AD61" s="480"/>
      <c r="AF61" s="346" t="s">
        <v>392</v>
      </c>
      <c r="AG61" s="411"/>
      <c r="AH61" s="411"/>
      <c r="AI61" s="499"/>
    </row>
    <row r="62" spans="1:37" ht="72" x14ac:dyDescent="0.3">
      <c r="A62" s="177">
        <v>6.4</v>
      </c>
      <c r="B62" s="174" t="s">
        <v>90</v>
      </c>
      <c r="C62" s="181" t="s">
        <v>393</v>
      </c>
      <c r="D62" s="177" t="s">
        <v>91</v>
      </c>
      <c r="E62" s="174"/>
      <c r="F62" s="177" t="s">
        <v>43</v>
      </c>
      <c r="G62" s="178" t="s">
        <v>10</v>
      </c>
      <c r="H62" s="177" t="s">
        <v>68</v>
      </c>
      <c r="I62" s="347" t="e">
        <f>VLOOKUP(C62,#REF!,8,FALSE)</f>
        <v>#REF!</v>
      </c>
      <c r="J62" s="178" t="e">
        <f>VLOOKUP(C62,#REF!,9,FALSE)</f>
        <v>#REF!</v>
      </c>
      <c r="K62" s="178"/>
      <c r="L62" s="346" t="s">
        <v>393</v>
      </c>
      <c r="M62" s="178"/>
      <c r="N62" s="178"/>
      <c r="O62" s="480"/>
      <c r="Q62" s="465" t="s">
        <v>712</v>
      </c>
      <c r="T62" s="472" t="s">
        <v>712</v>
      </c>
      <c r="W62" s="12" t="s">
        <v>295</v>
      </c>
      <c r="Y62" s="12" t="s">
        <v>295</v>
      </c>
      <c r="AA62" s="346" t="s">
        <v>393</v>
      </c>
      <c r="AB62" s="178"/>
      <c r="AC62" s="178"/>
      <c r="AD62" s="480"/>
      <c r="AF62" s="346" t="s">
        <v>393</v>
      </c>
      <c r="AG62" s="178"/>
      <c r="AH62" s="178"/>
      <c r="AI62" s="480"/>
    </row>
    <row r="63" spans="1:37" ht="72" x14ac:dyDescent="0.3">
      <c r="A63" s="177">
        <v>6.4</v>
      </c>
      <c r="B63" s="174" t="s">
        <v>90</v>
      </c>
      <c r="C63" s="181" t="s">
        <v>394</v>
      </c>
      <c r="D63" s="177" t="s">
        <v>92</v>
      </c>
      <c r="E63" s="174"/>
      <c r="F63" s="174" t="s">
        <v>93</v>
      </c>
      <c r="G63" s="178" t="s">
        <v>10</v>
      </c>
      <c r="H63" s="177" t="s">
        <v>68</v>
      </c>
      <c r="I63" s="347" t="e">
        <f>VLOOKUP(C63,#REF!,8,FALSE)</f>
        <v>#REF!</v>
      </c>
      <c r="J63" s="178" t="e">
        <f>VLOOKUP(C63,#REF!,9,FALSE)</f>
        <v>#REF!</v>
      </c>
      <c r="K63" s="178"/>
      <c r="L63" s="346" t="s">
        <v>394</v>
      </c>
      <c r="M63" s="178"/>
      <c r="N63" s="178"/>
      <c r="O63" s="480"/>
      <c r="Q63" s="465" t="s">
        <v>712</v>
      </c>
      <c r="T63" s="472" t="s">
        <v>712</v>
      </c>
      <c r="W63" s="12" t="s">
        <v>295</v>
      </c>
      <c r="Y63" s="12" t="s">
        <v>295</v>
      </c>
      <c r="AA63" s="346" t="s">
        <v>394</v>
      </c>
      <c r="AB63" s="178"/>
      <c r="AC63" s="178"/>
      <c r="AD63" s="480"/>
      <c r="AF63" s="346" t="s">
        <v>394</v>
      </c>
      <c r="AG63" s="178"/>
      <c r="AH63" s="178"/>
      <c r="AI63" s="480"/>
    </row>
    <row r="64" spans="1:37" ht="72" x14ac:dyDescent="0.3">
      <c r="A64" s="177">
        <v>6.4</v>
      </c>
      <c r="B64" s="174" t="s">
        <v>90</v>
      </c>
      <c r="C64" s="181" t="s">
        <v>395</v>
      </c>
      <c r="D64" s="177" t="s">
        <v>94</v>
      </c>
      <c r="E64" s="174"/>
      <c r="F64" s="177" t="s">
        <v>43</v>
      </c>
      <c r="G64" s="178" t="s">
        <v>10</v>
      </c>
      <c r="H64" s="177" t="s">
        <v>68</v>
      </c>
      <c r="I64" s="347" t="e">
        <f>VLOOKUP(C64,#REF!,8,FALSE)</f>
        <v>#REF!</v>
      </c>
      <c r="J64" s="178" t="e">
        <f>VLOOKUP(C64,#REF!,9,FALSE)</f>
        <v>#REF!</v>
      </c>
      <c r="K64" s="178"/>
      <c r="L64" s="346" t="s">
        <v>395</v>
      </c>
      <c r="M64" s="178"/>
      <c r="N64" s="178"/>
      <c r="O64" s="480"/>
      <c r="Q64" s="465" t="s">
        <v>712</v>
      </c>
      <c r="T64" s="472" t="s">
        <v>712</v>
      </c>
      <c r="W64" s="12" t="s">
        <v>295</v>
      </c>
      <c r="Y64" s="12" t="s">
        <v>295</v>
      </c>
      <c r="AA64" s="346" t="s">
        <v>395</v>
      </c>
      <c r="AB64" s="178"/>
      <c r="AC64" s="178"/>
      <c r="AD64" s="480"/>
      <c r="AF64" s="346" t="s">
        <v>395</v>
      </c>
      <c r="AG64" s="178"/>
      <c r="AH64" s="178"/>
      <c r="AI64" s="480"/>
    </row>
    <row r="65" spans="1:35" ht="72" x14ac:dyDescent="0.3">
      <c r="A65" s="177">
        <v>6.4</v>
      </c>
      <c r="B65" s="174" t="s">
        <v>90</v>
      </c>
      <c r="C65" s="181" t="s">
        <v>396</v>
      </c>
      <c r="D65" s="177" t="s">
        <v>95</v>
      </c>
      <c r="E65" s="174"/>
      <c r="F65" s="174" t="s">
        <v>93</v>
      </c>
      <c r="G65" s="178" t="s">
        <v>10</v>
      </c>
      <c r="H65" s="177" t="s">
        <v>68</v>
      </c>
      <c r="I65" s="347" t="e">
        <f>VLOOKUP(C65,#REF!,8,FALSE)</f>
        <v>#REF!</v>
      </c>
      <c r="J65" s="178" t="e">
        <f>VLOOKUP(C65,#REF!,9,FALSE)</f>
        <v>#REF!</v>
      </c>
      <c r="K65" s="178"/>
      <c r="L65" s="346" t="s">
        <v>396</v>
      </c>
      <c r="M65" s="178"/>
      <c r="N65" s="178"/>
      <c r="O65" s="480"/>
      <c r="Q65" s="465" t="s">
        <v>712</v>
      </c>
      <c r="T65" s="472" t="s">
        <v>712</v>
      </c>
      <c r="W65" s="12" t="s">
        <v>295</v>
      </c>
      <c r="Y65" s="12" t="s">
        <v>295</v>
      </c>
      <c r="AA65" s="346" t="s">
        <v>396</v>
      </c>
      <c r="AB65" s="178"/>
      <c r="AC65" s="178"/>
      <c r="AD65" s="480"/>
      <c r="AF65" s="346" t="s">
        <v>396</v>
      </c>
      <c r="AG65" s="178"/>
      <c r="AH65" s="178"/>
      <c r="AI65" s="480"/>
    </row>
    <row r="66" spans="1:35" ht="72" x14ac:dyDescent="0.3">
      <c r="A66" s="177">
        <v>6.4</v>
      </c>
      <c r="B66" s="174" t="s">
        <v>90</v>
      </c>
      <c r="C66" s="181" t="s">
        <v>397</v>
      </c>
      <c r="D66" s="177" t="s">
        <v>96</v>
      </c>
      <c r="E66" s="174"/>
      <c r="F66" s="177" t="s">
        <v>64</v>
      </c>
      <c r="G66" s="178" t="s">
        <v>10</v>
      </c>
      <c r="H66" s="177" t="s">
        <v>68</v>
      </c>
      <c r="I66" s="347" t="e">
        <f>VLOOKUP(C66,#REF!,8,FALSE)</f>
        <v>#REF!</v>
      </c>
      <c r="J66" s="178" t="e">
        <f>VLOOKUP(C66,#REF!,9,FALSE)</f>
        <v>#REF!</v>
      </c>
      <c r="K66" s="178"/>
      <c r="L66" s="346" t="s">
        <v>397</v>
      </c>
      <c r="M66" s="178"/>
      <c r="N66" s="178"/>
      <c r="O66" s="480"/>
      <c r="Q66" s="465" t="s">
        <v>712</v>
      </c>
      <c r="T66" s="472" t="s">
        <v>712</v>
      </c>
      <c r="W66" s="12" t="s">
        <v>295</v>
      </c>
      <c r="Y66" s="12" t="s">
        <v>295</v>
      </c>
      <c r="AA66" s="346" t="s">
        <v>397</v>
      </c>
      <c r="AB66" s="178"/>
      <c r="AC66" s="178"/>
      <c r="AD66" s="480"/>
      <c r="AF66" s="346" t="s">
        <v>397</v>
      </c>
      <c r="AG66" s="178"/>
      <c r="AH66" s="178"/>
      <c r="AI66" s="480"/>
    </row>
    <row r="67" spans="1:35" ht="72" x14ac:dyDescent="0.3">
      <c r="A67" s="177">
        <v>6.4</v>
      </c>
      <c r="B67" s="174" t="s">
        <v>90</v>
      </c>
      <c r="C67" s="181" t="s">
        <v>398</v>
      </c>
      <c r="D67" s="177" t="s">
        <v>97</v>
      </c>
      <c r="E67" s="174"/>
      <c r="F67" s="174" t="s">
        <v>93</v>
      </c>
      <c r="G67" s="178" t="s">
        <v>10</v>
      </c>
      <c r="H67" s="177" t="s">
        <v>68</v>
      </c>
      <c r="I67" s="347" t="e">
        <f>VLOOKUP(C67,#REF!,8,FALSE)</f>
        <v>#REF!</v>
      </c>
      <c r="J67" s="178" t="e">
        <f>VLOOKUP(C67,#REF!,9,FALSE)</f>
        <v>#REF!</v>
      </c>
      <c r="K67" s="178"/>
      <c r="L67" s="346" t="s">
        <v>398</v>
      </c>
      <c r="M67" s="178"/>
      <c r="N67" s="178"/>
      <c r="O67" s="480"/>
      <c r="Q67" s="465" t="s">
        <v>712</v>
      </c>
      <c r="T67" s="472" t="s">
        <v>712</v>
      </c>
      <c r="W67" s="12" t="s">
        <v>295</v>
      </c>
      <c r="Y67" s="12" t="s">
        <v>295</v>
      </c>
      <c r="AA67" s="346" t="s">
        <v>398</v>
      </c>
      <c r="AB67" s="178"/>
      <c r="AC67" s="178"/>
      <c r="AD67" s="480"/>
      <c r="AF67" s="346" t="s">
        <v>398</v>
      </c>
      <c r="AG67" s="178"/>
      <c r="AH67" s="178"/>
      <c r="AI67" s="480"/>
    </row>
    <row r="68" spans="1:35" ht="72" x14ac:dyDescent="0.3">
      <c r="A68" s="177">
        <v>6.4</v>
      </c>
      <c r="B68" s="174" t="s">
        <v>90</v>
      </c>
      <c r="C68" s="181" t="s">
        <v>399</v>
      </c>
      <c r="D68" s="177" t="s">
        <v>98</v>
      </c>
      <c r="E68" s="174"/>
      <c r="F68" s="177" t="s">
        <v>43</v>
      </c>
      <c r="G68" s="178" t="s">
        <v>10</v>
      </c>
      <c r="H68" s="177" t="s">
        <v>68</v>
      </c>
      <c r="I68" s="347" t="e">
        <f>VLOOKUP(C68,#REF!,8,FALSE)</f>
        <v>#REF!</v>
      </c>
      <c r="J68" s="178" t="e">
        <f>VLOOKUP(C68,#REF!,9,FALSE)</f>
        <v>#REF!</v>
      </c>
      <c r="K68" s="178"/>
      <c r="L68" s="346" t="s">
        <v>399</v>
      </c>
      <c r="M68" s="178"/>
      <c r="N68" s="178"/>
      <c r="O68" s="480"/>
      <c r="Q68" s="465" t="s">
        <v>712</v>
      </c>
      <c r="T68" s="472" t="s">
        <v>712</v>
      </c>
      <c r="W68" s="12" t="s">
        <v>295</v>
      </c>
      <c r="Y68" s="12" t="s">
        <v>295</v>
      </c>
      <c r="AA68" s="346" t="s">
        <v>399</v>
      </c>
      <c r="AB68" s="178"/>
      <c r="AC68" s="178"/>
      <c r="AD68" s="480"/>
      <c r="AF68" s="346" t="s">
        <v>399</v>
      </c>
      <c r="AG68" s="178"/>
      <c r="AH68" s="178"/>
      <c r="AI68" s="480"/>
    </row>
    <row r="69" spans="1:35" ht="72" x14ac:dyDescent="0.3">
      <c r="A69" s="177">
        <v>6.4</v>
      </c>
      <c r="B69" s="174" t="s">
        <v>90</v>
      </c>
      <c r="C69" s="181" t="s">
        <v>400</v>
      </c>
      <c r="D69" s="177" t="s">
        <v>99</v>
      </c>
      <c r="E69" s="174"/>
      <c r="F69" s="174" t="s">
        <v>93</v>
      </c>
      <c r="G69" s="178" t="s">
        <v>10</v>
      </c>
      <c r="H69" s="177" t="s">
        <v>68</v>
      </c>
      <c r="I69" s="347" t="e">
        <f>VLOOKUP(C69,#REF!,8,FALSE)</f>
        <v>#REF!</v>
      </c>
      <c r="J69" s="178" t="e">
        <f>VLOOKUP(C69,#REF!,9,FALSE)</f>
        <v>#REF!</v>
      </c>
      <c r="K69" s="178"/>
      <c r="L69" s="346" t="s">
        <v>400</v>
      </c>
      <c r="M69" s="178"/>
      <c r="N69" s="178"/>
      <c r="O69" s="480"/>
      <c r="Q69" s="465" t="s">
        <v>712</v>
      </c>
      <c r="T69" s="472" t="s">
        <v>712</v>
      </c>
      <c r="W69" s="12" t="s">
        <v>295</v>
      </c>
      <c r="Y69" s="12" t="s">
        <v>295</v>
      </c>
      <c r="AA69" s="346" t="s">
        <v>400</v>
      </c>
      <c r="AB69" s="178"/>
      <c r="AC69" s="178"/>
      <c r="AD69" s="480"/>
      <c r="AF69" s="346" t="s">
        <v>400</v>
      </c>
      <c r="AG69" s="178"/>
      <c r="AH69" s="178"/>
      <c r="AI69" s="480"/>
    </row>
    <row r="70" spans="1:35" ht="72" x14ac:dyDescent="0.3">
      <c r="A70" s="177">
        <v>6.4</v>
      </c>
      <c r="B70" s="174" t="s">
        <v>90</v>
      </c>
      <c r="C70" s="181" t="s">
        <v>401</v>
      </c>
      <c r="D70" s="177" t="s">
        <v>100</v>
      </c>
      <c r="E70" s="174"/>
      <c r="F70" s="177" t="s">
        <v>43</v>
      </c>
      <c r="G70" s="178" t="s">
        <v>10</v>
      </c>
      <c r="H70" s="177" t="s">
        <v>68</v>
      </c>
      <c r="I70" s="347" t="e">
        <f>VLOOKUP(C70,#REF!,8,FALSE)</f>
        <v>#REF!</v>
      </c>
      <c r="J70" s="178" t="e">
        <f>VLOOKUP(C70,#REF!,9,FALSE)</f>
        <v>#REF!</v>
      </c>
      <c r="K70" s="178"/>
      <c r="L70" s="346" t="s">
        <v>401</v>
      </c>
      <c r="M70" s="178"/>
      <c r="N70" s="178"/>
      <c r="O70" s="480"/>
      <c r="Q70" s="465" t="s">
        <v>712</v>
      </c>
      <c r="T70" s="472" t="s">
        <v>712</v>
      </c>
      <c r="W70" s="12" t="s">
        <v>295</v>
      </c>
      <c r="Y70" s="12" t="s">
        <v>295</v>
      </c>
      <c r="AA70" s="346" t="s">
        <v>401</v>
      </c>
      <c r="AB70" s="178"/>
      <c r="AC70" s="178"/>
      <c r="AD70" s="480"/>
      <c r="AF70" s="346" t="s">
        <v>401</v>
      </c>
      <c r="AG70" s="178"/>
      <c r="AH70" s="178"/>
      <c r="AI70" s="480"/>
    </row>
    <row r="71" spans="1:35" ht="72" x14ac:dyDescent="0.3">
      <c r="A71" s="177">
        <v>6.4</v>
      </c>
      <c r="B71" s="174" t="s">
        <v>90</v>
      </c>
      <c r="C71" s="181" t="s">
        <v>402</v>
      </c>
      <c r="D71" s="177" t="s">
        <v>101</v>
      </c>
      <c r="E71" s="174"/>
      <c r="F71" s="174" t="s">
        <v>93</v>
      </c>
      <c r="G71" s="178" t="s">
        <v>10</v>
      </c>
      <c r="H71" s="177" t="s">
        <v>68</v>
      </c>
      <c r="I71" s="347" t="e">
        <f>VLOOKUP(C71,#REF!,8,FALSE)</f>
        <v>#REF!</v>
      </c>
      <c r="J71" s="178" t="e">
        <f>VLOOKUP(C71,#REF!,9,FALSE)</f>
        <v>#REF!</v>
      </c>
      <c r="K71" s="178"/>
      <c r="L71" s="346" t="s">
        <v>402</v>
      </c>
      <c r="M71" s="178"/>
      <c r="N71" s="178"/>
      <c r="O71" s="480"/>
      <c r="Q71" s="465" t="s">
        <v>712</v>
      </c>
      <c r="T71" s="472" t="s">
        <v>712</v>
      </c>
      <c r="W71" s="12" t="s">
        <v>295</v>
      </c>
      <c r="Y71" s="12" t="s">
        <v>295</v>
      </c>
      <c r="AA71" s="346" t="s">
        <v>402</v>
      </c>
      <c r="AB71" s="178"/>
      <c r="AC71" s="178"/>
      <c r="AD71" s="480"/>
      <c r="AF71" s="346" t="s">
        <v>402</v>
      </c>
      <c r="AG71" s="178"/>
      <c r="AH71" s="178"/>
      <c r="AI71" s="480"/>
    </row>
    <row r="72" spans="1:35" ht="72" x14ac:dyDescent="0.3">
      <c r="A72" s="177">
        <v>6.4</v>
      </c>
      <c r="B72" s="174" t="s">
        <v>90</v>
      </c>
      <c r="C72" s="181" t="s">
        <v>403</v>
      </c>
      <c r="D72" s="177" t="s">
        <v>102</v>
      </c>
      <c r="E72" s="174"/>
      <c r="F72" s="177" t="s">
        <v>43</v>
      </c>
      <c r="G72" s="178" t="s">
        <v>10</v>
      </c>
      <c r="H72" s="177" t="s">
        <v>68</v>
      </c>
      <c r="I72" s="347" t="e">
        <f>VLOOKUP(C72,#REF!,8,FALSE)</f>
        <v>#REF!</v>
      </c>
      <c r="J72" s="178" t="e">
        <f>VLOOKUP(C72,#REF!,9,FALSE)</f>
        <v>#REF!</v>
      </c>
      <c r="K72" s="178"/>
      <c r="L72" s="346" t="s">
        <v>403</v>
      </c>
      <c r="M72" s="178"/>
      <c r="N72" s="178"/>
      <c r="O72" s="480"/>
      <c r="Q72" s="465" t="s">
        <v>712</v>
      </c>
      <c r="T72" s="472" t="s">
        <v>712</v>
      </c>
      <c r="W72" s="12" t="s">
        <v>295</v>
      </c>
      <c r="Y72" s="12" t="s">
        <v>295</v>
      </c>
      <c r="AA72" s="346" t="s">
        <v>403</v>
      </c>
      <c r="AB72" s="178"/>
      <c r="AC72" s="178"/>
      <c r="AD72" s="480"/>
      <c r="AF72" s="346" t="s">
        <v>403</v>
      </c>
      <c r="AG72" s="178"/>
      <c r="AH72" s="178"/>
      <c r="AI72" s="480"/>
    </row>
    <row r="73" spans="1:35" ht="72" x14ac:dyDescent="0.3">
      <c r="A73" s="177">
        <v>6.4</v>
      </c>
      <c r="B73" s="174" t="s">
        <v>90</v>
      </c>
      <c r="C73" s="181" t="s">
        <v>404</v>
      </c>
      <c r="D73" s="177" t="s">
        <v>103</v>
      </c>
      <c r="E73" s="174"/>
      <c r="F73" s="174" t="s">
        <v>93</v>
      </c>
      <c r="G73" s="178" t="s">
        <v>10</v>
      </c>
      <c r="H73" s="177" t="s">
        <v>68</v>
      </c>
      <c r="I73" s="347" t="e">
        <f>VLOOKUP(C73,#REF!,8,FALSE)</f>
        <v>#REF!</v>
      </c>
      <c r="J73" s="178" t="e">
        <f>VLOOKUP(C73,#REF!,9,FALSE)</f>
        <v>#REF!</v>
      </c>
      <c r="K73" s="178"/>
      <c r="L73" s="346" t="s">
        <v>404</v>
      </c>
      <c r="M73" s="178"/>
      <c r="N73" s="178"/>
      <c r="O73" s="480"/>
      <c r="Q73" s="465" t="s">
        <v>712</v>
      </c>
      <c r="T73" s="472" t="s">
        <v>712</v>
      </c>
      <c r="W73" s="12" t="s">
        <v>295</v>
      </c>
      <c r="Y73" s="12" t="s">
        <v>295</v>
      </c>
      <c r="AA73" s="346" t="s">
        <v>404</v>
      </c>
      <c r="AB73" s="178"/>
      <c r="AC73" s="178"/>
      <c r="AD73" s="480"/>
      <c r="AF73" s="346" t="s">
        <v>404</v>
      </c>
      <c r="AG73" s="178"/>
      <c r="AH73" s="178"/>
      <c r="AI73" s="480"/>
    </row>
    <row r="74" spans="1:35" ht="72" x14ac:dyDescent="0.3">
      <c r="A74" s="177">
        <v>6.4</v>
      </c>
      <c r="B74" s="174" t="s">
        <v>90</v>
      </c>
      <c r="C74" s="181" t="s">
        <v>405</v>
      </c>
      <c r="D74" s="178" t="s">
        <v>104</v>
      </c>
      <c r="E74" s="174"/>
      <c r="F74" s="177" t="s">
        <v>43</v>
      </c>
      <c r="G74" s="178" t="s">
        <v>10</v>
      </c>
      <c r="H74" s="177" t="s">
        <v>68</v>
      </c>
      <c r="I74" s="347" t="e">
        <f>VLOOKUP(C74,#REF!,8,FALSE)</f>
        <v>#REF!</v>
      </c>
      <c r="J74" s="178" t="e">
        <f>VLOOKUP(C74,#REF!,9,FALSE)</f>
        <v>#REF!</v>
      </c>
      <c r="K74" s="178"/>
      <c r="L74" s="346" t="s">
        <v>405</v>
      </c>
      <c r="M74" s="178"/>
      <c r="N74" s="178"/>
      <c r="O74" s="480"/>
      <c r="Q74" s="465" t="s">
        <v>712</v>
      </c>
      <c r="T74" s="472" t="s">
        <v>712</v>
      </c>
      <c r="W74" s="12" t="s">
        <v>295</v>
      </c>
      <c r="Y74" s="12" t="s">
        <v>295</v>
      </c>
      <c r="AA74" s="346" t="s">
        <v>405</v>
      </c>
      <c r="AB74" s="178"/>
      <c r="AC74" s="178"/>
      <c r="AD74" s="480"/>
      <c r="AF74" s="346" t="s">
        <v>405</v>
      </c>
      <c r="AG74" s="178"/>
      <c r="AH74" s="178"/>
      <c r="AI74" s="480"/>
    </row>
    <row r="75" spans="1:35" ht="72" x14ac:dyDescent="0.3">
      <c r="A75" s="177">
        <v>6.4</v>
      </c>
      <c r="B75" s="174" t="s">
        <v>90</v>
      </c>
      <c r="C75" s="181" t="s">
        <v>406</v>
      </c>
      <c r="D75" s="177" t="s">
        <v>105</v>
      </c>
      <c r="E75" s="174"/>
      <c r="F75" s="177" t="s">
        <v>43</v>
      </c>
      <c r="G75" s="178" t="s">
        <v>10</v>
      </c>
      <c r="H75" s="177" t="s">
        <v>11</v>
      </c>
      <c r="I75" s="347" t="e">
        <f>VLOOKUP(C75,#REF!,8,FALSE)</f>
        <v>#REF!</v>
      </c>
      <c r="J75" s="178" t="e">
        <f>VLOOKUP(C75,#REF!,9,FALSE)</f>
        <v>#REF!</v>
      </c>
      <c r="K75" s="178"/>
      <c r="L75" s="346" t="s">
        <v>406</v>
      </c>
      <c r="M75" s="178"/>
      <c r="N75" s="178"/>
      <c r="O75" s="480"/>
      <c r="Q75" s="465" t="s">
        <v>712</v>
      </c>
      <c r="T75" s="472" t="s">
        <v>712</v>
      </c>
      <c r="W75" s="12" t="s">
        <v>295</v>
      </c>
      <c r="Y75" s="12" t="s">
        <v>295</v>
      </c>
      <c r="AA75" s="346" t="s">
        <v>406</v>
      </c>
      <c r="AB75" s="178"/>
      <c r="AC75" s="178"/>
      <c r="AD75" s="480"/>
      <c r="AF75" s="346" t="s">
        <v>406</v>
      </c>
      <c r="AG75" s="178"/>
      <c r="AH75" s="178"/>
      <c r="AI75" s="480"/>
    </row>
    <row r="76" spans="1:35" ht="72" x14ac:dyDescent="0.3">
      <c r="A76" s="177">
        <v>6.4</v>
      </c>
      <c r="B76" s="174" t="s">
        <v>90</v>
      </c>
      <c r="C76" s="181" t="s">
        <v>407</v>
      </c>
      <c r="D76" s="177" t="s">
        <v>106</v>
      </c>
      <c r="E76" s="174"/>
      <c r="F76" s="174" t="s">
        <v>93</v>
      </c>
      <c r="G76" s="178" t="s">
        <v>10</v>
      </c>
      <c r="H76" s="177" t="s">
        <v>68</v>
      </c>
      <c r="I76" s="347" t="e">
        <f>VLOOKUP(C76,#REF!,8,FALSE)</f>
        <v>#REF!</v>
      </c>
      <c r="J76" s="178" t="e">
        <f>VLOOKUP(C76,#REF!,9,FALSE)</f>
        <v>#REF!</v>
      </c>
      <c r="K76" s="178"/>
      <c r="L76" s="346" t="s">
        <v>407</v>
      </c>
      <c r="M76" s="178"/>
      <c r="N76" s="178"/>
      <c r="O76" s="480"/>
      <c r="Q76" s="465" t="s">
        <v>712</v>
      </c>
      <c r="T76" s="472" t="s">
        <v>712</v>
      </c>
      <c r="W76" s="12" t="s">
        <v>295</v>
      </c>
      <c r="Y76" s="12" t="s">
        <v>295</v>
      </c>
      <c r="AA76" s="346" t="s">
        <v>407</v>
      </c>
      <c r="AB76" s="178"/>
      <c r="AC76" s="178"/>
      <c r="AD76" s="480"/>
      <c r="AF76" s="346" t="s">
        <v>407</v>
      </c>
      <c r="AG76" s="178"/>
      <c r="AH76" s="178"/>
      <c r="AI76" s="480"/>
    </row>
    <row r="77" spans="1:35" ht="84" x14ac:dyDescent="0.3">
      <c r="A77" s="177">
        <v>6.5</v>
      </c>
      <c r="B77" s="174" t="s">
        <v>107</v>
      </c>
      <c r="C77" s="179" t="s">
        <v>408</v>
      </c>
      <c r="D77" s="176" t="s">
        <v>108</v>
      </c>
      <c r="E77" s="176" t="s">
        <v>287</v>
      </c>
      <c r="F77" s="177" t="s">
        <v>45</v>
      </c>
      <c r="G77" s="178" t="s">
        <v>10</v>
      </c>
      <c r="H77" s="177" t="s">
        <v>48</v>
      </c>
      <c r="I77" s="347" t="e">
        <f>VLOOKUP(C77,#REF!,8,FALSE)</f>
        <v>#REF!</v>
      </c>
      <c r="J77" s="178" t="e">
        <f>VLOOKUP(C77,#REF!,9,FALSE)</f>
        <v>#REF!</v>
      </c>
      <c r="K77" s="178"/>
      <c r="L77" s="346" t="s">
        <v>408</v>
      </c>
      <c r="M77" s="178"/>
      <c r="N77" s="178"/>
      <c r="O77" s="480"/>
      <c r="Q77" s="465" t="s">
        <v>712</v>
      </c>
      <c r="T77" s="472" t="s">
        <v>712</v>
      </c>
      <c r="W77" s="12" t="s">
        <v>295</v>
      </c>
      <c r="Y77" s="12" t="s">
        <v>295</v>
      </c>
      <c r="AA77" s="346" t="s">
        <v>408</v>
      </c>
      <c r="AB77" s="178"/>
      <c r="AC77" s="178"/>
      <c r="AD77" s="480"/>
      <c r="AF77" s="346" t="s">
        <v>408</v>
      </c>
      <c r="AG77" s="178"/>
      <c r="AH77" s="178"/>
      <c r="AI77" s="480"/>
    </row>
    <row r="78" spans="1:35" ht="36" x14ac:dyDescent="0.3">
      <c r="A78" s="177">
        <v>6.5</v>
      </c>
      <c r="B78" s="174" t="s">
        <v>109</v>
      </c>
      <c r="C78" s="179" t="s">
        <v>409</v>
      </c>
      <c r="D78" s="176" t="s">
        <v>110</v>
      </c>
      <c r="E78" s="176" t="s">
        <v>287</v>
      </c>
      <c r="F78" s="177" t="s">
        <v>43</v>
      </c>
      <c r="G78" s="178" t="s">
        <v>10</v>
      </c>
      <c r="H78" s="177" t="s">
        <v>48</v>
      </c>
      <c r="I78" s="347" t="e">
        <f>VLOOKUP(C78,#REF!,8,FALSE)</f>
        <v>#REF!</v>
      </c>
      <c r="J78" s="178" t="e">
        <f>VLOOKUP(C78,#REF!,9,FALSE)</f>
        <v>#REF!</v>
      </c>
      <c r="K78" s="178"/>
      <c r="L78" s="346" t="s">
        <v>409</v>
      </c>
      <c r="M78" s="178"/>
      <c r="N78" s="178"/>
      <c r="O78" s="480"/>
      <c r="Q78" s="465" t="s">
        <v>712</v>
      </c>
      <c r="T78" s="472" t="s">
        <v>712</v>
      </c>
      <c r="W78" s="12" t="s">
        <v>295</v>
      </c>
      <c r="Y78" s="12" t="s">
        <v>295</v>
      </c>
      <c r="AA78" s="346" t="s">
        <v>409</v>
      </c>
      <c r="AB78" s="178"/>
      <c r="AC78" s="178"/>
      <c r="AD78" s="480"/>
      <c r="AF78" s="346" t="s">
        <v>409</v>
      </c>
      <c r="AG78" s="178"/>
      <c r="AH78" s="178"/>
      <c r="AI78" s="480"/>
    </row>
    <row r="79" spans="1:35" ht="36" x14ac:dyDescent="0.3">
      <c r="A79" s="177">
        <v>6.5</v>
      </c>
      <c r="B79" s="174" t="s">
        <v>109</v>
      </c>
      <c r="C79" s="179" t="s">
        <v>410</v>
      </c>
      <c r="D79" s="176" t="s">
        <v>111</v>
      </c>
      <c r="E79" s="176" t="s">
        <v>287</v>
      </c>
      <c r="F79" s="177" t="s">
        <v>43</v>
      </c>
      <c r="G79" s="178" t="s">
        <v>10</v>
      </c>
      <c r="H79" s="177" t="s">
        <v>48</v>
      </c>
      <c r="I79" s="347" t="e">
        <f>VLOOKUP(C79,#REF!,8,FALSE)</f>
        <v>#REF!</v>
      </c>
      <c r="J79" s="178" t="e">
        <f>VLOOKUP(C79,#REF!,9,FALSE)</f>
        <v>#REF!</v>
      </c>
      <c r="K79" s="178"/>
      <c r="L79" s="346" t="s">
        <v>410</v>
      </c>
      <c r="M79" s="178"/>
      <c r="N79" s="178"/>
      <c r="O79" s="480"/>
      <c r="Q79" s="465" t="s">
        <v>712</v>
      </c>
      <c r="T79" s="472" t="s">
        <v>712</v>
      </c>
      <c r="W79" s="12" t="s">
        <v>295</v>
      </c>
      <c r="Y79" s="12" t="s">
        <v>295</v>
      </c>
      <c r="AA79" s="346" t="s">
        <v>410</v>
      </c>
      <c r="AB79" s="178"/>
      <c r="AC79" s="178"/>
      <c r="AD79" s="480"/>
      <c r="AF79" s="346" t="s">
        <v>410</v>
      </c>
      <c r="AG79" s="178"/>
      <c r="AH79" s="178"/>
      <c r="AI79" s="480"/>
    </row>
    <row r="80" spans="1:35" ht="60" x14ac:dyDescent="0.3">
      <c r="A80" s="177">
        <v>6.5</v>
      </c>
      <c r="B80" s="174" t="s">
        <v>107</v>
      </c>
      <c r="C80" s="179" t="s">
        <v>411</v>
      </c>
      <c r="D80" s="176" t="s">
        <v>112</v>
      </c>
      <c r="E80" s="176" t="s">
        <v>287</v>
      </c>
      <c r="F80" s="177" t="s">
        <v>45</v>
      </c>
      <c r="G80" s="178" t="s">
        <v>10</v>
      </c>
      <c r="H80" s="177" t="s">
        <v>48</v>
      </c>
      <c r="I80" s="347" t="e">
        <f>VLOOKUP(C80,#REF!,8,FALSE)</f>
        <v>#REF!</v>
      </c>
      <c r="J80" s="178" t="e">
        <f>VLOOKUP(C80,#REF!,9,FALSE)</f>
        <v>#REF!</v>
      </c>
      <c r="K80" s="178"/>
      <c r="L80" s="346" t="s">
        <v>411</v>
      </c>
      <c r="M80" s="178"/>
      <c r="N80" s="178"/>
      <c r="O80" s="480"/>
      <c r="Q80" s="465" t="s">
        <v>712</v>
      </c>
      <c r="T80" s="472" t="s">
        <v>712</v>
      </c>
      <c r="W80" s="12" t="s">
        <v>295</v>
      </c>
      <c r="Y80" s="12" t="s">
        <v>295</v>
      </c>
      <c r="AA80" s="346" t="s">
        <v>411</v>
      </c>
      <c r="AB80" s="178"/>
      <c r="AC80" s="178"/>
      <c r="AD80" s="480"/>
      <c r="AF80" s="346" t="s">
        <v>411</v>
      </c>
      <c r="AG80" s="178"/>
      <c r="AH80" s="178"/>
      <c r="AI80" s="480"/>
    </row>
    <row r="81" spans="1:35" ht="60" x14ac:dyDescent="0.3">
      <c r="A81" s="177">
        <v>6.5</v>
      </c>
      <c r="B81" s="174" t="s">
        <v>107</v>
      </c>
      <c r="C81" s="179" t="s">
        <v>412</v>
      </c>
      <c r="D81" s="176" t="s">
        <v>113</v>
      </c>
      <c r="E81" s="176" t="s">
        <v>287</v>
      </c>
      <c r="F81" s="177" t="s">
        <v>64</v>
      </c>
      <c r="G81" s="178" t="s">
        <v>10</v>
      </c>
      <c r="H81" s="177" t="s">
        <v>48</v>
      </c>
      <c r="I81" s="347" t="e">
        <f>VLOOKUP(C81,#REF!,8,FALSE)</f>
        <v>#REF!</v>
      </c>
      <c r="J81" s="178" t="e">
        <f>VLOOKUP(C81,#REF!,9,FALSE)</f>
        <v>#REF!</v>
      </c>
      <c r="K81" s="178"/>
      <c r="L81" s="346" t="s">
        <v>412</v>
      </c>
      <c r="M81" s="178"/>
      <c r="N81" s="178"/>
      <c r="O81" s="480"/>
      <c r="Q81" s="465" t="s">
        <v>712</v>
      </c>
      <c r="T81" s="472" t="s">
        <v>712</v>
      </c>
      <c r="W81" s="12" t="s">
        <v>295</v>
      </c>
      <c r="Y81" s="12" t="s">
        <v>295</v>
      </c>
      <c r="AA81" s="346" t="s">
        <v>412</v>
      </c>
      <c r="AB81" s="178"/>
      <c r="AC81" s="178"/>
      <c r="AD81" s="480"/>
      <c r="AF81" s="346" t="s">
        <v>412</v>
      </c>
      <c r="AG81" s="178"/>
      <c r="AH81" s="178"/>
      <c r="AI81" s="480"/>
    </row>
    <row r="82" spans="1:35" ht="60" x14ac:dyDescent="0.3">
      <c r="A82" s="177">
        <v>6.5</v>
      </c>
      <c r="B82" s="174" t="s">
        <v>107</v>
      </c>
      <c r="C82" s="179" t="s">
        <v>413</v>
      </c>
      <c r="D82" s="176" t="s">
        <v>114</v>
      </c>
      <c r="E82" s="176" t="s">
        <v>287</v>
      </c>
      <c r="F82" s="177" t="s">
        <v>9</v>
      </c>
      <c r="G82" s="178" t="s">
        <v>10</v>
      </c>
      <c r="H82" s="177" t="s">
        <v>48</v>
      </c>
      <c r="I82" s="347" t="e">
        <f>VLOOKUP(C82,#REF!,8,FALSE)</f>
        <v>#REF!</v>
      </c>
      <c r="J82" s="178" t="e">
        <f>VLOOKUP(C82,#REF!,9,FALSE)</f>
        <v>#REF!</v>
      </c>
      <c r="K82" s="178"/>
      <c r="L82" s="346" t="s">
        <v>413</v>
      </c>
      <c r="M82" s="178"/>
      <c r="N82" s="178"/>
      <c r="O82" s="480"/>
      <c r="Q82" s="465" t="s">
        <v>712</v>
      </c>
      <c r="T82" s="472" t="s">
        <v>712</v>
      </c>
      <c r="W82" s="12" t="s">
        <v>295</v>
      </c>
      <c r="Y82" s="12" t="s">
        <v>295</v>
      </c>
      <c r="AA82" s="346" t="s">
        <v>413</v>
      </c>
      <c r="AB82" s="178"/>
      <c r="AC82" s="178"/>
      <c r="AD82" s="480"/>
      <c r="AF82" s="346" t="s">
        <v>413</v>
      </c>
      <c r="AG82" s="178"/>
      <c r="AH82" s="178"/>
      <c r="AI82" s="480"/>
    </row>
    <row r="83" spans="1:35" ht="60" x14ac:dyDescent="0.3">
      <c r="A83" s="177">
        <v>6.5</v>
      </c>
      <c r="B83" s="174" t="s">
        <v>107</v>
      </c>
      <c r="C83" s="179" t="s">
        <v>414</v>
      </c>
      <c r="D83" s="176" t="s">
        <v>115</v>
      </c>
      <c r="E83" s="176" t="s">
        <v>287</v>
      </c>
      <c r="F83" s="177" t="s">
        <v>9</v>
      </c>
      <c r="G83" s="178" t="s">
        <v>10</v>
      </c>
      <c r="H83" s="177" t="s">
        <v>48</v>
      </c>
      <c r="I83" s="347" t="e">
        <f>VLOOKUP(C83,#REF!,8,FALSE)</f>
        <v>#REF!</v>
      </c>
      <c r="J83" s="178" t="e">
        <f>VLOOKUP(C83,#REF!,9,FALSE)</f>
        <v>#REF!</v>
      </c>
      <c r="K83" s="178"/>
      <c r="L83" s="346" t="s">
        <v>414</v>
      </c>
      <c r="M83" s="178"/>
      <c r="N83" s="178"/>
      <c r="O83" s="480"/>
      <c r="Q83" s="465" t="s">
        <v>712</v>
      </c>
      <c r="T83" s="472" t="s">
        <v>712</v>
      </c>
      <c r="W83" s="12" t="s">
        <v>295</v>
      </c>
      <c r="Y83" s="12" t="s">
        <v>295</v>
      </c>
      <c r="AA83" s="346" t="s">
        <v>414</v>
      </c>
      <c r="AB83" s="178"/>
      <c r="AC83" s="178"/>
      <c r="AD83" s="480"/>
      <c r="AF83" s="346" t="s">
        <v>414</v>
      </c>
      <c r="AG83" s="178"/>
      <c r="AH83" s="178"/>
      <c r="AI83" s="480"/>
    </row>
    <row r="84" spans="1:35" ht="48" x14ac:dyDescent="0.3">
      <c r="A84" s="177">
        <v>6.6</v>
      </c>
      <c r="B84" s="174" t="s">
        <v>116</v>
      </c>
      <c r="C84" s="179" t="s">
        <v>415</v>
      </c>
      <c r="D84" s="176" t="s">
        <v>116</v>
      </c>
      <c r="E84" s="176" t="s">
        <v>287</v>
      </c>
      <c r="F84" s="177" t="s">
        <v>9</v>
      </c>
      <c r="G84" s="178" t="s">
        <v>10</v>
      </c>
      <c r="H84" s="177" t="s">
        <v>68</v>
      </c>
      <c r="I84" s="347" t="e">
        <f>VLOOKUP(C84,#REF!,8,FALSE)</f>
        <v>#REF!</v>
      </c>
      <c r="J84" s="178" t="e">
        <f>VLOOKUP(C84,#REF!,9,FALSE)</f>
        <v>#REF!</v>
      </c>
      <c r="K84" s="178"/>
      <c r="L84" s="346" t="s">
        <v>415</v>
      </c>
      <c r="M84" s="178"/>
      <c r="N84" s="178"/>
      <c r="O84" s="480"/>
      <c r="Q84" s="465" t="s">
        <v>712</v>
      </c>
      <c r="T84" s="472" t="s">
        <v>712</v>
      </c>
      <c r="W84" s="12" t="s">
        <v>1</v>
      </c>
      <c r="Y84" s="12" t="s">
        <v>1</v>
      </c>
      <c r="AA84" s="346" t="s">
        <v>415</v>
      </c>
      <c r="AB84" s="178"/>
      <c r="AC84" s="178"/>
      <c r="AD84" s="480"/>
      <c r="AF84" s="346" t="s">
        <v>415</v>
      </c>
      <c r="AG84" s="178"/>
      <c r="AH84" s="178"/>
      <c r="AI84" s="480"/>
    </row>
    <row r="85" spans="1:35" ht="48" x14ac:dyDescent="0.3">
      <c r="A85" s="177">
        <v>6.7</v>
      </c>
      <c r="B85" s="174" t="s">
        <v>117</v>
      </c>
      <c r="C85" s="179" t="s">
        <v>416</v>
      </c>
      <c r="D85" s="176" t="s">
        <v>117</v>
      </c>
      <c r="E85" s="176" t="s">
        <v>287</v>
      </c>
      <c r="F85" s="177" t="s">
        <v>9</v>
      </c>
      <c r="G85" s="178" t="s">
        <v>10</v>
      </c>
      <c r="H85" s="177" t="s">
        <v>68</v>
      </c>
      <c r="I85" s="347" t="e">
        <f>VLOOKUP(C85,#REF!,8,FALSE)</f>
        <v>#REF!</v>
      </c>
      <c r="J85" s="178" t="e">
        <f>VLOOKUP(C85,#REF!,9,FALSE)</f>
        <v>#REF!</v>
      </c>
      <c r="K85" s="178"/>
      <c r="L85" s="346" t="s">
        <v>416</v>
      </c>
      <c r="M85" s="178"/>
      <c r="N85" s="178"/>
      <c r="O85" s="480"/>
      <c r="Q85" s="465" t="s">
        <v>712</v>
      </c>
      <c r="T85" s="472" t="s">
        <v>712</v>
      </c>
      <c r="W85" s="12" t="s">
        <v>1</v>
      </c>
      <c r="Y85" s="12" t="s">
        <v>1</v>
      </c>
      <c r="AA85" s="346" t="s">
        <v>416</v>
      </c>
      <c r="AB85" s="178"/>
      <c r="AC85" s="178"/>
      <c r="AD85" s="480"/>
      <c r="AF85" s="346" t="s">
        <v>416</v>
      </c>
      <c r="AG85" s="178"/>
      <c r="AH85" s="178"/>
      <c r="AI85" s="480"/>
    </row>
    <row r="86" spans="1:35" ht="36" x14ac:dyDescent="0.3">
      <c r="A86" s="177">
        <v>6.8</v>
      </c>
      <c r="B86" s="174" t="s">
        <v>118</v>
      </c>
      <c r="C86" s="179" t="s">
        <v>417</v>
      </c>
      <c r="D86" s="177" t="s">
        <v>118</v>
      </c>
      <c r="E86" s="176" t="s">
        <v>287</v>
      </c>
      <c r="F86" s="177" t="s">
        <v>9</v>
      </c>
      <c r="G86" s="178" t="s">
        <v>10</v>
      </c>
      <c r="H86" s="177" t="s">
        <v>68</v>
      </c>
      <c r="I86" s="347" t="e">
        <f>VLOOKUP(C86,#REF!,8,FALSE)</f>
        <v>#REF!</v>
      </c>
      <c r="J86" s="178" t="e">
        <f>VLOOKUP(C86,#REF!,9,FALSE)</f>
        <v>#REF!</v>
      </c>
      <c r="K86" s="178"/>
      <c r="L86" s="346" t="s">
        <v>417</v>
      </c>
      <c r="M86" s="178"/>
      <c r="N86" s="178"/>
      <c r="O86" s="480"/>
      <c r="Q86" s="465" t="s">
        <v>712</v>
      </c>
      <c r="T86" s="472" t="s">
        <v>712</v>
      </c>
      <c r="W86" s="12" t="s">
        <v>289</v>
      </c>
      <c r="Y86" s="12" t="s">
        <v>1</v>
      </c>
      <c r="AA86" s="346" t="s">
        <v>417</v>
      </c>
      <c r="AB86" s="178"/>
      <c r="AC86" s="178"/>
      <c r="AD86" s="480"/>
      <c r="AF86" s="346" t="s">
        <v>417</v>
      </c>
      <c r="AG86" s="178"/>
      <c r="AH86" s="178"/>
      <c r="AI86" s="480"/>
    </row>
    <row r="87" spans="1:35" ht="48.5" thickBot="1" x14ac:dyDescent="0.35">
      <c r="A87" s="177">
        <v>7.1</v>
      </c>
      <c r="B87" s="174" t="s">
        <v>119</v>
      </c>
      <c r="C87" s="179" t="s">
        <v>418</v>
      </c>
      <c r="D87" s="176" t="s">
        <v>120</v>
      </c>
      <c r="E87" s="176" t="s">
        <v>287</v>
      </c>
      <c r="F87" s="177" t="s">
        <v>43</v>
      </c>
      <c r="G87" s="178" t="s">
        <v>10</v>
      </c>
      <c r="H87" s="177" t="s">
        <v>11</v>
      </c>
      <c r="I87" s="347" t="e">
        <f>VLOOKUP(C87,#REF!,8,FALSE)</f>
        <v>#REF!</v>
      </c>
      <c r="J87" s="178" t="e">
        <f>VLOOKUP(C87,#REF!,9,FALSE)</f>
        <v>#REF!</v>
      </c>
      <c r="K87" s="177" t="s">
        <v>938</v>
      </c>
      <c r="L87" s="351" t="s">
        <v>418</v>
      </c>
      <c r="M87" s="178"/>
      <c r="N87" s="178"/>
      <c r="O87" s="480"/>
      <c r="Q87" s="465" t="s">
        <v>712</v>
      </c>
      <c r="T87" s="472" t="s">
        <v>712</v>
      </c>
      <c r="W87" s="12" t="s">
        <v>1</v>
      </c>
      <c r="Y87" s="12" t="s">
        <v>1</v>
      </c>
      <c r="AA87" s="346" t="s">
        <v>418</v>
      </c>
      <c r="AB87" s="178"/>
      <c r="AC87" s="178"/>
      <c r="AD87" s="480"/>
      <c r="AF87" s="346" t="s">
        <v>418</v>
      </c>
      <c r="AG87" s="409"/>
      <c r="AH87" s="178"/>
      <c r="AI87" s="480"/>
    </row>
    <row r="88" spans="1:35" ht="72" x14ac:dyDescent="0.3">
      <c r="A88" s="177">
        <v>7.1</v>
      </c>
      <c r="B88" s="174" t="s">
        <v>119</v>
      </c>
      <c r="C88" s="179" t="s">
        <v>529</v>
      </c>
      <c r="D88" s="177" t="s">
        <v>121</v>
      </c>
      <c r="E88" s="177" t="s">
        <v>122</v>
      </c>
      <c r="F88" s="177" t="s">
        <v>9</v>
      </c>
      <c r="G88" s="178" t="s">
        <v>640</v>
      </c>
      <c r="H88" s="177" t="s">
        <v>11</v>
      </c>
      <c r="I88" s="399" t="e">
        <f>VLOOKUP(C88,#REF!,8,FALSE)</f>
        <v>#REF!</v>
      </c>
      <c r="J88" s="178" t="e">
        <f>VLOOKUP(C88,#REF!,9,FALSE)</f>
        <v>#REF!</v>
      </c>
      <c r="K88" s="178"/>
      <c r="L88" s="351" t="s">
        <v>529</v>
      </c>
      <c r="M88" s="178"/>
      <c r="N88" s="178"/>
      <c r="O88" s="480"/>
      <c r="R88" s="482" t="s">
        <v>923</v>
      </c>
      <c r="U88" s="468" t="s">
        <v>923</v>
      </c>
      <c r="X88" s="12" t="s">
        <v>1</v>
      </c>
      <c r="Z88" s="12" t="s">
        <v>1</v>
      </c>
      <c r="AA88" s="351" t="s">
        <v>529</v>
      </c>
      <c r="AB88" s="178"/>
      <c r="AC88" s="178"/>
      <c r="AD88" s="480"/>
      <c r="AE88" s="491" t="s">
        <v>1181</v>
      </c>
      <c r="AF88" s="493" t="s">
        <v>1040</v>
      </c>
      <c r="AG88" s="495" t="s">
        <v>1041</v>
      </c>
      <c r="AH88" s="494"/>
      <c r="AI88" s="480"/>
    </row>
    <row r="89" spans="1:35" ht="60" x14ac:dyDescent="0.3">
      <c r="A89" s="177">
        <v>7.1</v>
      </c>
      <c r="B89" s="174" t="s">
        <v>119</v>
      </c>
      <c r="C89" s="179" t="s">
        <v>530</v>
      </c>
      <c r="D89" s="177" t="s">
        <v>123</v>
      </c>
      <c r="E89" s="177" t="s">
        <v>122</v>
      </c>
      <c r="F89" s="177" t="s">
        <v>9</v>
      </c>
      <c r="G89" s="178" t="s">
        <v>640</v>
      </c>
      <c r="H89" s="177" t="s">
        <v>11</v>
      </c>
      <c r="I89" s="399" t="e">
        <f>VLOOKUP(C89,#REF!,8,FALSE)</f>
        <v>#REF!</v>
      </c>
      <c r="J89" s="178" t="e">
        <f>VLOOKUP(C89,#REF!,9,FALSE)</f>
        <v>#REF!</v>
      </c>
      <c r="K89" s="178"/>
      <c r="L89" s="351" t="s">
        <v>530</v>
      </c>
      <c r="M89" s="178"/>
      <c r="N89" s="178"/>
      <c r="O89" s="480"/>
      <c r="R89" s="482" t="s">
        <v>923</v>
      </c>
      <c r="U89" s="468" t="s">
        <v>923</v>
      </c>
      <c r="X89" s="12" t="s">
        <v>1</v>
      </c>
      <c r="Z89" s="12" t="s">
        <v>1</v>
      </c>
      <c r="AA89" s="351" t="s">
        <v>530</v>
      </c>
      <c r="AB89" s="178"/>
      <c r="AC89" s="178"/>
      <c r="AD89" s="480"/>
      <c r="AE89" s="491" t="s">
        <v>1181</v>
      </c>
      <c r="AF89" s="493" t="s">
        <v>1042</v>
      </c>
      <c r="AG89" s="496" t="s">
        <v>1119</v>
      </c>
      <c r="AH89" s="494"/>
      <c r="AI89" s="480"/>
    </row>
    <row r="90" spans="1:35" ht="72" x14ac:dyDescent="0.3">
      <c r="A90" s="177">
        <v>7.1</v>
      </c>
      <c r="B90" s="174" t="s">
        <v>119</v>
      </c>
      <c r="C90" s="179" t="s">
        <v>531</v>
      </c>
      <c r="D90" s="177" t="s">
        <v>124</v>
      </c>
      <c r="E90" s="177" t="s">
        <v>122</v>
      </c>
      <c r="F90" s="177" t="s">
        <v>9</v>
      </c>
      <c r="G90" s="178" t="s">
        <v>640</v>
      </c>
      <c r="H90" s="177" t="s">
        <v>11</v>
      </c>
      <c r="I90" s="399" t="e">
        <f>VLOOKUP(C90,#REF!,8,FALSE)</f>
        <v>#REF!</v>
      </c>
      <c r="J90" s="178" t="e">
        <f>VLOOKUP(C90,#REF!,9,FALSE)</f>
        <v>#REF!</v>
      </c>
      <c r="K90" s="178"/>
      <c r="L90" s="351" t="s">
        <v>531</v>
      </c>
      <c r="M90" s="178"/>
      <c r="N90" s="178"/>
      <c r="O90" s="480"/>
      <c r="R90" s="482" t="s">
        <v>923</v>
      </c>
      <c r="U90" s="468" t="s">
        <v>923</v>
      </c>
      <c r="X90" s="12" t="s">
        <v>1</v>
      </c>
      <c r="Z90" s="12" t="s">
        <v>1</v>
      </c>
      <c r="AA90" s="351" t="s">
        <v>531</v>
      </c>
      <c r="AB90" s="178"/>
      <c r="AC90" s="178"/>
      <c r="AD90" s="480"/>
      <c r="AE90" s="491" t="s">
        <v>1181</v>
      </c>
      <c r="AF90" s="493" t="s">
        <v>1043</v>
      </c>
      <c r="AG90" s="496" t="s">
        <v>1120</v>
      </c>
      <c r="AH90" s="494"/>
      <c r="AI90" s="480"/>
    </row>
    <row r="91" spans="1:35" ht="60" x14ac:dyDescent="0.3">
      <c r="A91" s="177">
        <v>7.1</v>
      </c>
      <c r="B91" s="174" t="s">
        <v>119</v>
      </c>
      <c r="C91" s="179" t="s">
        <v>532</v>
      </c>
      <c r="D91" s="177" t="s">
        <v>125</v>
      </c>
      <c r="E91" s="177" t="s">
        <v>122</v>
      </c>
      <c r="F91" s="177" t="s">
        <v>9</v>
      </c>
      <c r="G91" s="178" t="s">
        <v>640</v>
      </c>
      <c r="H91" s="177" t="s">
        <v>11</v>
      </c>
      <c r="I91" s="399" t="e">
        <f>VLOOKUP(C91,#REF!,8,FALSE)</f>
        <v>#REF!</v>
      </c>
      <c r="J91" s="178" t="e">
        <f>VLOOKUP(C91,#REF!,9,FALSE)</f>
        <v>#REF!</v>
      </c>
      <c r="K91" s="178"/>
      <c r="L91" s="351" t="s">
        <v>532</v>
      </c>
      <c r="M91" s="178"/>
      <c r="N91" s="178"/>
      <c r="O91" s="480"/>
      <c r="R91" s="482" t="s">
        <v>923</v>
      </c>
      <c r="U91" s="468" t="s">
        <v>923</v>
      </c>
      <c r="X91" s="12" t="s">
        <v>1</v>
      </c>
      <c r="Z91" s="12" t="s">
        <v>1</v>
      </c>
      <c r="AA91" s="351" t="s">
        <v>532</v>
      </c>
      <c r="AB91" s="178"/>
      <c r="AC91" s="178"/>
      <c r="AD91" s="480"/>
      <c r="AE91" s="535" t="s">
        <v>1183</v>
      </c>
      <c r="AF91" s="493" t="s">
        <v>1044</v>
      </c>
      <c r="AG91" s="496" t="s">
        <v>1121</v>
      </c>
      <c r="AH91" s="494"/>
      <c r="AI91" s="480"/>
    </row>
    <row r="92" spans="1:35" ht="120" x14ac:dyDescent="0.3">
      <c r="A92" s="177">
        <v>7.1</v>
      </c>
      <c r="B92" s="174" t="s">
        <v>119</v>
      </c>
      <c r="C92" s="179" t="s">
        <v>533</v>
      </c>
      <c r="D92" s="177" t="s">
        <v>126</v>
      </c>
      <c r="E92" s="177" t="s">
        <v>122</v>
      </c>
      <c r="F92" s="177" t="s">
        <v>9</v>
      </c>
      <c r="G92" s="178" t="s">
        <v>640</v>
      </c>
      <c r="H92" s="177" t="s">
        <v>11</v>
      </c>
      <c r="I92" s="399" t="e">
        <f>VLOOKUP(C92,#REF!,8,FALSE)</f>
        <v>#REF!</v>
      </c>
      <c r="J92" s="178" t="e">
        <f>VLOOKUP(C92,#REF!,9,FALSE)</f>
        <v>#REF!</v>
      </c>
      <c r="K92" s="178"/>
      <c r="L92" s="351" t="s">
        <v>533</v>
      </c>
      <c r="M92" s="178"/>
      <c r="N92" s="178"/>
      <c r="O92" s="480"/>
      <c r="R92" s="482" t="s">
        <v>923</v>
      </c>
      <c r="U92" s="468" t="s">
        <v>923</v>
      </c>
      <c r="X92" s="12" t="s">
        <v>1</v>
      </c>
      <c r="Z92" s="12" t="s">
        <v>1</v>
      </c>
      <c r="AA92" s="351" t="s">
        <v>533</v>
      </c>
      <c r="AB92" s="178"/>
      <c r="AC92" s="178"/>
      <c r="AD92" s="480"/>
      <c r="AE92" s="491" t="s">
        <v>1181</v>
      </c>
      <c r="AF92" s="493" t="s">
        <v>1045</v>
      </c>
      <c r="AG92" s="496" t="s">
        <v>1122</v>
      </c>
      <c r="AH92" s="494"/>
      <c r="AI92" s="480"/>
    </row>
    <row r="93" spans="1:35" ht="96" x14ac:dyDescent="0.3">
      <c r="A93" s="177">
        <v>7.1</v>
      </c>
      <c r="B93" s="174" t="s">
        <v>119</v>
      </c>
      <c r="C93" s="179" t="s">
        <v>534</v>
      </c>
      <c r="D93" s="177" t="s">
        <v>127</v>
      </c>
      <c r="E93" s="177" t="s">
        <v>122</v>
      </c>
      <c r="F93" s="177" t="s">
        <v>9</v>
      </c>
      <c r="G93" s="178" t="s">
        <v>640</v>
      </c>
      <c r="H93" s="177" t="s">
        <v>11</v>
      </c>
      <c r="I93" s="399" t="e">
        <f>VLOOKUP(C93,#REF!,8,FALSE)</f>
        <v>#REF!</v>
      </c>
      <c r="J93" s="178" t="e">
        <f>VLOOKUP(C93,#REF!,9,FALSE)</f>
        <v>#REF!</v>
      </c>
      <c r="K93" s="178"/>
      <c r="L93" s="351" t="s">
        <v>534</v>
      </c>
      <c r="M93" s="178"/>
      <c r="N93" s="178"/>
      <c r="O93" s="480"/>
      <c r="R93" s="482" t="s">
        <v>923</v>
      </c>
      <c r="U93" s="468" t="s">
        <v>923</v>
      </c>
      <c r="X93" s="12" t="s">
        <v>1</v>
      </c>
      <c r="Z93" s="12" t="s">
        <v>1</v>
      </c>
      <c r="AA93" s="351" t="s">
        <v>534</v>
      </c>
      <c r="AB93" s="178"/>
      <c r="AC93" s="178"/>
      <c r="AD93" s="480"/>
      <c r="AE93" s="535" t="s">
        <v>1185</v>
      </c>
      <c r="AF93" s="493" t="s">
        <v>1046</v>
      </c>
      <c r="AG93" s="496" t="s">
        <v>1123</v>
      </c>
      <c r="AH93" s="494"/>
      <c r="AI93" s="480"/>
    </row>
    <row r="94" spans="1:35" ht="144" x14ac:dyDescent="0.3">
      <c r="A94" s="177">
        <v>7.1</v>
      </c>
      <c r="B94" s="174" t="s">
        <v>119</v>
      </c>
      <c r="C94" s="179" t="s">
        <v>535</v>
      </c>
      <c r="D94" s="177" t="s">
        <v>128</v>
      </c>
      <c r="E94" s="177" t="s">
        <v>122</v>
      </c>
      <c r="F94" s="177" t="s">
        <v>9</v>
      </c>
      <c r="G94" s="178" t="s">
        <v>640</v>
      </c>
      <c r="H94" s="177" t="s">
        <v>11</v>
      </c>
      <c r="I94" s="399" t="e">
        <f>VLOOKUP(C94,#REF!,8,FALSE)</f>
        <v>#REF!</v>
      </c>
      <c r="J94" s="178" t="e">
        <f>VLOOKUP(C94,#REF!,9,FALSE)</f>
        <v>#REF!</v>
      </c>
      <c r="K94" s="178"/>
      <c r="L94" s="351" t="s">
        <v>535</v>
      </c>
      <c r="M94" s="178"/>
      <c r="N94" s="178"/>
      <c r="O94" s="480"/>
      <c r="R94" s="482" t="s">
        <v>923</v>
      </c>
      <c r="U94" s="468" t="s">
        <v>923</v>
      </c>
      <c r="X94" s="12" t="s">
        <v>1</v>
      </c>
      <c r="Z94" s="12" t="s">
        <v>1</v>
      </c>
      <c r="AA94" s="351" t="s">
        <v>535</v>
      </c>
      <c r="AB94" s="178"/>
      <c r="AC94" s="178"/>
      <c r="AD94" s="480"/>
      <c r="AE94" s="492" t="s">
        <v>1181</v>
      </c>
      <c r="AF94" s="493" t="s">
        <v>1047</v>
      </c>
      <c r="AG94" s="496" t="s">
        <v>1124</v>
      </c>
      <c r="AH94" s="494"/>
      <c r="AI94" s="480"/>
    </row>
    <row r="95" spans="1:35" ht="48.5" thickBot="1" x14ac:dyDescent="0.35">
      <c r="A95" s="177">
        <v>7.1</v>
      </c>
      <c r="B95" s="174" t="s">
        <v>119</v>
      </c>
      <c r="C95" s="179" t="s">
        <v>536</v>
      </c>
      <c r="D95" s="177" t="s">
        <v>129</v>
      </c>
      <c r="E95" s="177" t="s">
        <v>122</v>
      </c>
      <c r="F95" s="177" t="s">
        <v>9</v>
      </c>
      <c r="G95" s="178" t="s">
        <v>640</v>
      </c>
      <c r="H95" s="177" t="s">
        <v>11</v>
      </c>
      <c r="I95" s="399" t="e">
        <f>VLOOKUP(C95,#REF!,8,FALSE)</f>
        <v>#REF!</v>
      </c>
      <c r="J95" s="178" t="e">
        <f>VLOOKUP(C95,#REF!,9,FALSE)</f>
        <v>#REF!</v>
      </c>
      <c r="K95" s="178"/>
      <c r="L95" s="351" t="s">
        <v>536</v>
      </c>
      <c r="M95" s="178"/>
      <c r="N95" s="178"/>
      <c r="O95" s="480"/>
      <c r="R95" s="482" t="s">
        <v>923</v>
      </c>
      <c r="U95" s="468" t="s">
        <v>923</v>
      </c>
      <c r="X95" s="12" t="s">
        <v>1</v>
      </c>
      <c r="Z95" s="12" t="s">
        <v>1</v>
      </c>
      <c r="AA95" s="351" t="s">
        <v>536</v>
      </c>
      <c r="AB95" s="178"/>
      <c r="AC95" s="178"/>
      <c r="AD95" s="480"/>
      <c r="AE95" s="492" t="s">
        <v>1181</v>
      </c>
      <c r="AF95" s="493" t="s">
        <v>1048</v>
      </c>
      <c r="AG95" s="497" t="s">
        <v>1125</v>
      </c>
      <c r="AH95" s="494"/>
      <c r="AI95" s="480"/>
    </row>
    <row r="96" spans="1:35" ht="36" x14ac:dyDescent="0.3">
      <c r="A96" s="177">
        <v>7.1</v>
      </c>
      <c r="B96" s="174" t="s">
        <v>119</v>
      </c>
      <c r="C96" s="179" t="s">
        <v>419</v>
      </c>
      <c r="D96" s="176" t="s">
        <v>130</v>
      </c>
      <c r="E96" s="176" t="s">
        <v>287</v>
      </c>
      <c r="F96" s="177" t="s">
        <v>43</v>
      </c>
      <c r="G96" s="178" t="s">
        <v>10</v>
      </c>
      <c r="H96" s="177" t="s">
        <v>68</v>
      </c>
      <c r="I96" s="399" t="e">
        <f>VLOOKUP(C96,#REF!,8,FALSE)</f>
        <v>#REF!</v>
      </c>
      <c r="J96" s="178" t="e">
        <f>VLOOKUP(C96,#REF!,9,FALSE)</f>
        <v>#REF!</v>
      </c>
      <c r="K96" s="178"/>
      <c r="L96" s="351" t="s">
        <v>419</v>
      </c>
      <c r="M96" s="178"/>
      <c r="N96" s="178"/>
      <c r="O96" s="480"/>
      <c r="Q96" s="464" t="s">
        <v>923</v>
      </c>
      <c r="T96" s="473" t="s">
        <v>923</v>
      </c>
      <c r="W96" s="12" t="s">
        <v>1</v>
      </c>
      <c r="Y96" s="12" t="s">
        <v>1</v>
      </c>
      <c r="AA96" s="351" t="s">
        <v>419</v>
      </c>
      <c r="AB96" s="178"/>
      <c r="AC96" s="178"/>
      <c r="AD96" s="480"/>
      <c r="AF96" s="351" t="s">
        <v>419</v>
      </c>
      <c r="AG96" s="411"/>
      <c r="AH96" s="178"/>
      <c r="AI96" s="480"/>
    </row>
    <row r="97" spans="1:35" ht="96" x14ac:dyDescent="0.3">
      <c r="A97" s="177">
        <v>7.1</v>
      </c>
      <c r="B97" s="174" t="s">
        <v>119</v>
      </c>
      <c r="C97" s="179" t="s">
        <v>420</v>
      </c>
      <c r="D97" s="176" t="s">
        <v>131</v>
      </c>
      <c r="E97" s="176" t="s">
        <v>287</v>
      </c>
      <c r="F97" s="177" t="s">
        <v>43</v>
      </c>
      <c r="G97" s="178" t="s">
        <v>10</v>
      </c>
      <c r="H97" s="177" t="s">
        <v>11</v>
      </c>
      <c r="I97" s="399" t="e">
        <f>VLOOKUP(C97,#REF!,8,FALSE)</f>
        <v>#REF!</v>
      </c>
      <c r="J97" s="178" t="e">
        <f>VLOOKUP(C97,#REF!,9,FALSE)</f>
        <v>#REF!</v>
      </c>
      <c r="K97" s="178"/>
      <c r="L97" s="351" t="s">
        <v>420</v>
      </c>
      <c r="M97" s="178"/>
      <c r="N97" s="178"/>
      <c r="O97" s="480"/>
      <c r="Q97" s="464" t="s">
        <v>923</v>
      </c>
      <c r="T97" s="473" t="s">
        <v>923</v>
      </c>
      <c r="W97" s="12" t="s">
        <v>1</v>
      </c>
      <c r="Y97" s="12" t="s">
        <v>1</v>
      </c>
      <c r="AA97" s="351" t="s">
        <v>420</v>
      </c>
      <c r="AB97" s="178"/>
      <c r="AC97" s="178"/>
      <c r="AD97" s="480"/>
      <c r="AF97" s="351" t="s">
        <v>420</v>
      </c>
      <c r="AG97" s="178"/>
      <c r="AH97" s="178"/>
      <c r="AI97" s="480"/>
    </row>
    <row r="98" spans="1:35" ht="72.5" thickBot="1" x14ac:dyDescent="0.35">
      <c r="A98" s="177">
        <v>7.2</v>
      </c>
      <c r="B98" s="174" t="s">
        <v>132</v>
      </c>
      <c r="C98" s="179" t="s">
        <v>421</v>
      </c>
      <c r="D98" s="176" t="s">
        <v>133</v>
      </c>
      <c r="E98" s="176" t="s">
        <v>287</v>
      </c>
      <c r="F98" s="177" t="s">
        <v>9</v>
      </c>
      <c r="G98" s="178" t="s">
        <v>10</v>
      </c>
      <c r="H98" s="177" t="s">
        <v>11</v>
      </c>
      <c r="I98" s="399" t="e">
        <f>VLOOKUP(C98,#REF!,8,FALSE)</f>
        <v>#REF!</v>
      </c>
      <c r="J98" s="178" t="e">
        <f>VLOOKUP(C98,#REF!,9,FALSE)</f>
        <v>#REF!</v>
      </c>
      <c r="K98" s="178"/>
      <c r="L98" s="351" t="s">
        <v>421</v>
      </c>
      <c r="M98" s="178"/>
      <c r="N98" s="178"/>
      <c r="O98" s="480"/>
      <c r="Q98" s="464" t="s">
        <v>923</v>
      </c>
      <c r="T98" s="473" t="s">
        <v>923</v>
      </c>
      <c r="W98" s="12" t="s">
        <v>1</v>
      </c>
      <c r="Y98" s="12" t="s">
        <v>1</v>
      </c>
      <c r="AA98" s="351" t="s">
        <v>421</v>
      </c>
      <c r="AB98" s="178"/>
      <c r="AC98" s="178"/>
      <c r="AD98" s="480"/>
      <c r="AF98" s="351" t="s">
        <v>421</v>
      </c>
      <c r="AG98" s="409"/>
      <c r="AH98" s="409"/>
      <c r="AI98" s="521"/>
    </row>
    <row r="99" spans="1:35" ht="144" x14ac:dyDescent="0.3">
      <c r="A99" s="177">
        <v>7.3</v>
      </c>
      <c r="B99" s="174" t="s">
        <v>119</v>
      </c>
      <c r="C99" s="179" t="s">
        <v>537</v>
      </c>
      <c r="D99" s="177" t="s">
        <v>134</v>
      </c>
      <c r="E99" s="177" t="s">
        <v>135</v>
      </c>
      <c r="F99" s="177" t="s">
        <v>9</v>
      </c>
      <c r="G99" s="178" t="s">
        <v>641</v>
      </c>
      <c r="H99" s="177" t="s">
        <v>68</v>
      </c>
      <c r="I99" s="347" t="e">
        <f>VLOOKUP(C99,#REF!,8,FALSE)</f>
        <v>#REF!</v>
      </c>
      <c r="J99" s="178" t="e">
        <f>VLOOKUP(C99,#REF!,9,FALSE)</f>
        <v>#REF!</v>
      </c>
      <c r="K99" s="178"/>
      <c r="L99" s="346" t="s">
        <v>537</v>
      </c>
      <c r="M99" s="178"/>
      <c r="N99" s="178"/>
      <c r="O99" s="480"/>
      <c r="R99" s="483" t="s">
        <v>712</v>
      </c>
      <c r="U99" s="469" t="s">
        <v>712</v>
      </c>
      <c r="X99" s="12" t="s">
        <v>983</v>
      </c>
      <c r="Z99" s="12" t="s">
        <v>1</v>
      </c>
      <c r="AA99" s="346" t="s">
        <v>537</v>
      </c>
      <c r="AB99" s="178"/>
      <c r="AC99" s="178"/>
      <c r="AD99" s="480"/>
      <c r="AE99" s="535" t="s">
        <v>1184</v>
      </c>
      <c r="AF99" s="481" t="s">
        <v>1126</v>
      </c>
      <c r="AG99" s="528" t="s">
        <v>1127</v>
      </c>
      <c r="AH99" s="412" t="s">
        <v>1128</v>
      </c>
      <c r="AI99" s="529" t="s">
        <v>1129</v>
      </c>
    </row>
    <row r="100" spans="1:35" ht="108" x14ac:dyDescent="0.3">
      <c r="A100" s="177">
        <v>7.3</v>
      </c>
      <c r="B100" s="174" t="s">
        <v>119</v>
      </c>
      <c r="C100" s="179" t="s">
        <v>422</v>
      </c>
      <c r="D100" s="177" t="s">
        <v>136</v>
      </c>
      <c r="E100" s="176" t="s">
        <v>287</v>
      </c>
      <c r="F100" s="177" t="s">
        <v>45</v>
      </c>
      <c r="G100" s="178" t="s">
        <v>10</v>
      </c>
      <c r="H100" s="177" t="s">
        <v>68</v>
      </c>
      <c r="I100" s="347" t="e">
        <f>VLOOKUP(C100,#REF!,8,FALSE)</f>
        <v>#REF!</v>
      </c>
      <c r="J100" s="178" t="e">
        <f>VLOOKUP(C100,#REF!,9,FALSE)</f>
        <v>#REF!</v>
      </c>
      <c r="K100" s="178"/>
      <c r="L100" s="346" t="s">
        <v>422</v>
      </c>
      <c r="M100" s="178"/>
      <c r="N100" s="178"/>
      <c r="O100" s="480"/>
      <c r="Q100" s="465" t="s">
        <v>712</v>
      </c>
      <c r="T100" s="472" t="s">
        <v>712</v>
      </c>
      <c r="W100" s="12" t="s">
        <v>1</v>
      </c>
      <c r="Y100" s="12" t="s">
        <v>1</v>
      </c>
      <c r="AA100" s="346" t="s">
        <v>422</v>
      </c>
      <c r="AB100" s="178"/>
      <c r="AC100" s="178"/>
      <c r="AD100" s="480"/>
      <c r="AF100" s="481" t="s">
        <v>422</v>
      </c>
      <c r="AG100" s="530"/>
      <c r="AH100" s="178"/>
      <c r="AI100" s="531"/>
    </row>
    <row r="101" spans="1:35" ht="108" x14ac:dyDescent="0.3">
      <c r="A101" s="177">
        <v>7.3</v>
      </c>
      <c r="B101" s="174" t="s">
        <v>119</v>
      </c>
      <c r="C101" s="179" t="s">
        <v>540</v>
      </c>
      <c r="D101" s="177" t="s">
        <v>137</v>
      </c>
      <c r="E101" s="177" t="s">
        <v>56</v>
      </c>
      <c r="F101" s="177" t="s">
        <v>9</v>
      </c>
      <c r="G101" s="178" t="s">
        <v>642</v>
      </c>
      <c r="H101" s="177" t="s">
        <v>68</v>
      </c>
      <c r="I101" s="347" t="e">
        <f>VLOOKUP(C101,#REF!,8,FALSE)</f>
        <v>#REF!</v>
      </c>
      <c r="J101" s="178" t="e">
        <f>VLOOKUP(C101,#REF!,9,FALSE)</f>
        <v>#REF!</v>
      </c>
      <c r="K101" s="178"/>
      <c r="L101" s="346" t="s">
        <v>872</v>
      </c>
      <c r="M101" s="178"/>
      <c r="N101" s="178"/>
      <c r="O101" s="480"/>
      <c r="R101" s="483" t="s">
        <v>712</v>
      </c>
      <c r="U101" s="469" t="s">
        <v>712</v>
      </c>
      <c r="X101" s="12" t="s">
        <v>1</v>
      </c>
      <c r="Z101" s="12" t="s">
        <v>1</v>
      </c>
      <c r="AA101" s="346" t="s">
        <v>872</v>
      </c>
      <c r="AB101" s="178"/>
      <c r="AC101" s="178"/>
      <c r="AD101" s="480"/>
      <c r="AE101" s="535" t="s">
        <v>1185</v>
      </c>
      <c r="AF101" s="481" t="s">
        <v>1131</v>
      </c>
      <c r="AG101" s="532" t="s">
        <v>1130</v>
      </c>
      <c r="AH101" s="178"/>
      <c r="AI101" s="531"/>
    </row>
    <row r="102" spans="1:35" ht="132" x14ac:dyDescent="0.3">
      <c r="A102" s="177">
        <v>7.3</v>
      </c>
      <c r="B102" s="174" t="s">
        <v>119</v>
      </c>
      <c r="C102" s="179" t="s">
        <v>538</v>
      </c>
      <c r="D102" s="177" t="s">
        <v>776</v>
      </c>
      <c r="E102" s="177" t="s">
        <v>135</v>
      </c>
      <c r="F102" s="177" t="s">
        <v>9</v>
      </c>
      <c r="G102" s="178" t="s">
        <v>641</v>
      </c>
      <c r="H102" s="177" t="s">
        <v>68</v>
      </c>
      <c r="I102" s="347" t="e">
        <f>VLOOKUP(C102,#REF!,8,FALSE)</f>
        <v>#REF!</v>
      </c>
      <c r="J102" s="178" t="e">
        <f>VLOOKUP(C102,#REF!,9,FALSE)</f>
        <v>#REF!</v>
      </c>
      <c r="K102" s="178"/>
      <c r="L102" s="346" t="s">
        <v>538</v>
      </c>
      <c r="M102" s="178"/>
      <c r="N102" s="178"/>
      <c r="O102" s="480"/>
      <c r="R102" s="483" t="s">
        <v>712</v>
      </c>
      <c r="U102" s="469" t="s">
        <v>712</v>
      </c>
      <c r="X102" s="12" t="s">
        <v>1</v>
      </c>
      <c r="Z102" s="12" t="s">
        <v>1</v>
      </c>
      <c r="AA102" s="346" t="s">
        <v>538</v>
      </c>
      <c r="AB102" s="178"/>
      <c r="AC102" s="178"/>
      <c r="AD102" s="480"/>
      <c r="AE102" s="535" t="s">
        <v>1184</v>
      </c>
      <c r="AF102" s="481" t="s">
        <v>1132</v>
      </c>
      <c r="AG102" s="532" t="s">
        <v>1133</v>
      </c>
      <c r="AH102" s="346" t="s">
        <v>1134</v>
      </c>
      <c r="AI102" s="533" t="s">
        <v>1135</v>
      </c>
    </row>
    <row r="103" spans="1:35" ht="156" x14ac:dyDescent="0.3">
      <c r="A103" s="177">
        <v>7.3</v>
      </c>
      <c r="B103" s="174" t="s">
        <v>119</v>
      </c>
      <c r="C103" s="179" t="s">
        <v>539</v>
      </c>
      <c r="D103" s="177" t="s">
        <v>138</v>
      </c>
      <c r="E103" s="177" t="s">
        <v>135</v>
      </c>
      <c r="F103" s="177" t="s">
        <v>9</v>
      </c>
      <c r="G103" s="178" t="s">
        <v>641</v>
      </c>
      <c r="H103" s="177" t="s">
        <v>68</v>
      </c>
      <c r="I103" s="347" t="e">
        <f>VLOOKUP(C103,#REF!,8,FALSE)</f>
        <v>#REF!</v>
      </c>
      <c r="J103" s="178" t="e">
        <f>VLOOKUP(C103,#REF!,9,FALSE)</f>
        <v>#REF!</v>
      </c>
      <c r="K103" s="178"/>
      <c r="L103" s="346" t="s">
        <v>539</v>
      </c>
      <c r="M103" s="178"/>
      <c r="N103" s="178"/>
      <c r="O103" s="480"/>
      <c r="R103" s="483" t="s">
        <v>712</v>
      </c>
      <c r="U103" s="469" t="s">
        <v>712</v>
      </c>
      <c r="X103" s="12" t="s">
        <v>1</v>
      </c>
      <c r="Z103" s="12" t="s">
        <v>1</v>
      </c>
      <c r="AA103" s="346" t="s">
        <v>539</v>
      </c>
      <c r="AB103" s="178"/>
      <c r="AC103" s="178"/>
      <c r="AD103" s="480"/>
      <c r="AE103" s="535" t="s">
        <v>1186</v>
      </c>
      <c r="AF103" s="481" t="s">
        <v>1136</v>
      </c>
      <c r="AG103" s="532" t="s">
        <v>1137</v>
      </c>
      <c r="AH103" s="346" t="s">
        <v>1138</v>
      </c>
      <c r="AI103" s="533" t="s">
        <v>1139</v>
      </c>
    </row>
    <row r="104" spans="1:35" ht="96" x14ac:dyDescent="0.3">
      <c r="A104" s="177">
        <v>7.3</v>
      </c>
      <c r="B104" s="174" t="s">
        <v>119</v>
      </c>
      <c r="C104" s="179" t="s">
        <v>542</v>
      </c>
      <c r="D104" s="177" t="s">
        <v>139</v>
      </c>
      <c r="E104" s="177" t="s">
        <v>140</v>
      </c>
      <c r="F104" s="177" t="s">
        <v>45</v>
      </c>
      <c r="G104" s="178" t="s">
        <v>643</v>
      </c>
      <c r="H104" s="177" t="s">
        <v>68</v>
      </c>
      <c r="I104" s="347" t="e">
        <f>VLOOKUP(C104,#REF!,8,FALSE)</f>
        <v>#REF!</v>
      </c>
      <c r="J104" s="178" t="e">
        <f>VLOOKUP(C104,#REF!,9,FALSE)</f>
        <v>#REF!</v>
      </c>
      <c r="K104" s="178"/>
      <c r="L104" s="346" t="s">
        <v>542</v>
      </c>
      <c r="M104" s="178"/>
      <c r="N104" s="178"/>
      <c r="O104" s="480"/>
      <c r="R104" s="483" t="s">
        <v>712</v>
      </c>
      <c r="U104" s="469" t="s">
        <v>712</v>
      </c>
      <c r="X104" s="12" t="s">
        <v>1</v>
      </c>
      <c r="Z104" s="12" t="s">
        <v>1</v>
      </c>
      <c r="AA104" s="346" t="s">
        <v>542</v>
      </c>
      <c r="AB104" s="178"/>
      <c r="AC104" s="178"/>
      <c r="AD104" s="480"/>
      <c r="AE104" s="535" t="s">
        <v>1185</v>
      </c>
      <c r="AF104" s="481" t="s">
        <v>1140</v>
      </c>
      <c r="AG104" s="532" t="s">
        <v>1141</v>
      </c>
      <c r="AH104" s="178"/>
      <c r="AI104" s="531"/>
    </row>
    <row r="105" spans="1:35" ht="120.5" thickBot="1" x14ac:dyDescent="0.35">
      <c r="A105" s="177">
        <v>7.3</v>
      </c>
      <c r="B105" s="174" t="s">
        <v>119</v>
      </c>
      <c r="C105" s="179" t="s">
        <v>541</v>
      </c>
      <c r="D105" s="177" t="s">
        <v>141</v>
      </c>
      <c r="E105" s="177" t="s">
        <v>56</v>
      </c>
      <c r="F105" s="177" t="s">
        <v>9</v>
      </c>
      <c r="G105" s="178" t="s">
        <v>642</v>
      </c>
      <c r="H105" s="177" t="s">
        <v>68</v>
      </c>
      <c r="I105" s="347" t="e">
        <f>VLOOKUP(C105,#REF!,8,FALSE)</f>
        <v>#REF!</v>
      </c>
      <c r="J105" s="178" t="e">
        <f>VLOOKUP(C105,#REF!,9,FALSE)</f>
        <v>#REF!</v>
      </c>
      <c r="K105" s="178"/>
      <c r="L105" s="346" t="s">
        <v>541</v>
      </c>
      <c r="M105" s="178"/>
      <c r="N105" s="178"/>
      <c r="O105" s="480"/>
      <c r="R105" s="483" t="s">
        <v>712</v>
      </c>
      <c r="U105" s="469" t="s">
        <v>712</v>
      </c>
      <c r="X105" s="12" t="s">
        <v>1</v>
      </c>
      <c r="Z105" s="12" t="s">
        <v>1</v>
      </c>
      <c r="AA105" s="346" t="s">
        <v>541</v>
      </c>
      <c r="AB105" s="178"/>
      <c r="AC105" s="178"/>
      <c r="AD105" s="480"/>
      <c r="AE105" s="535" t="s">
        <v>1185</v>
      </c>
      <c r="AF105" s="481" t="s">
        <v>1142</v>
      </c>
      <c r="AG105" s="534" t="s">
        <v>1143</v>
      </c>
      <c r="AH105" s="413"/>
      <c r="AI105" s="414"/>
    </row>
    <row r="106" spans="1:35" ht="36" x14ac:dyDescent="0.3">
      <c r="A106" s="177">
        <v>12.1</v>
      </c>
      <c r="B106" s="174" t="s">
        <v>142</v>
      </c>
      <c r="C106" s="179" t="s">
        <v>423</v>
      </c>
      <c r="D106" s="176" t="s">
        <v>143</v>
      </c>
      <c r="E106" s="176" t="s">
        <v>287</v>
      </c>
      <c r="F106" s="177" t="s">
        <v>64</v>
      </c>
      <c r="G106" s="178" t="s">
        <v>10</v>
      </c>
      <c r="H106" s="177" t="s">
        <v>68</v>
      </c>
      <c r="I106" s="178" t="e">
        <f>VLOOKUP(C106,#REF!,8,FALSE)</f>
        <v>#REF!</v>
      </c>
      <c r="J106" s="178"/>
      <c r="K106" s="178"/>
      <c r="L106" s="357" t="s">
        <v>423</v>
      </c>
      <c r="M106" s="178"/>
      <c r="N106" s="178"/>
      <c r="O106" s="480"/>
      <c r="Q106" s="486" t="s">
        <v>731</v>
      </c>
      <c r="T106" s="474" t="s">
        <v>731</v>
      </c>
      <c r="W106" s="12" t="s">
        <v>289</v>
      </c>
      <c r="Y106" s="12" t="s">
        <v>1</v>
      </c>
      <c r="AA106" s="474" t="s">
        <v>423</v>
      </c>
      <c r="AB106" s="178"/>
      <c r="AC106" s="178"/>
      <c r="AD106" s="480"/>
      <c r="AF106" s="474" t="s">
        <v>423</v>
      </c>
      <c r="AG106" s="411"/>
      <c r="AH106" s="411"/>
      <c r="AI106" s="499"/>
    </row>
    <row r="107" spans="1:35" ht="36" x14ac:dyDescent="0.3">
      <c r="A107" s="177">
        <v>12.1</v>
      </c>
      <c r="B107" s="174" t="s">
        <v>142</v>
      </c>
      <c r="C107" s="179" t="s">
        <v>424</v>
      </c>
      <c r="D107" s="176" t="s">
        <v>144</v>
      </c>
      <c r="E107" s="176" t="s">
        <v>287</v>
      </c>
      <c r="F107" s="177" t="s">
        <v>64</v>
      </c>
      <c r="G107" s="178" t="s">
        <v>10</v>
      </c>
      <c r="H107" s="177" t="s">
        <v>68</v>
      </c>
      <c r="I107" s="178" t="e">
        <f>VLOOKUP(C107,#REF!,8,FALSE)</f>
        <v>#REF!</v>
      </c>
      <c r="J107" s="178"/>
      <c r="K107" s="178"/>
      <c r="L107" s="357" t="s">
        <v>424</v>
      </c>
      <c r="M107" s="178"/>
      <c r="N107" s="178"/>
      <c r="O107" s="480"/>
      <c r="Q107" s="12" t="s">
        <v>742</v>
      </c>
      <c r="T107" s="12" t="s">
        <v>742</v>
      </c>
      <c r="W107" s="12" t="s">
        <v>289</v>
      </c>
      <c r="Y107" s="12" t="s">
        <v>1</v>
      </c>
      <c r="AA107" s="357" t="s">
        <v>424</v>
      </c>
      <c r="AB107" s="178"/>
      <c r="AC107" s="178"/>
      <c r="AD107" s="480"/>
      <c r="AF107" s="357" t="s">
        <v>424</v>
      </c>
      <c r="AG107" s="178"/>
      <c r="AH107" s="178"/>
      <c r="AI107" s="480"/>
    </row>
    <row r="108" spans="1:35" ht="36" x14ac:dyDescent="0.3">
      <c r="A108" s="177">
        <v>12.1</v>
      </c>
      <c r="B108" s="174" t="s">
        <v>142</v>
      </c>
      <c r="C108" s="179" t="s">
        <v>425</v>
      </c>
      <c r="D108" s="176" t="s">
        <v>145</v>
      </c>
      <c r="E108" s="176" t="s">
        <v>287</v>
      </c>
      <c r="F108" s="177" t="s">
        <v>64</v>
      </c>
      <c r="G108" s="178" t="s">
        <v>10</v>
      </c>
      <c r="H108" s="177" t="s">
        <v>68</v>
      </c>
      <c r="I108" s="178" t="e">
        <f>VLOOKUP(C108,#REF!,8,FALSE)</f>
        <v>#REF!</v>
      </c>
      <c r="J108" s="178"/>
      <c r="K108" s="178"/>
      <c r="L108" s="357" t="s">
        <v>425</v>
      </c>
      <c r="M108" s="178"/>
      <c r="N108" s="178"/>
      <c r="O108" s="480"/>
      <c r="Q108" s="12" t="s">
        <v>742</v>
      </c>
      <c r="T108" s="12" t="s">
        <v>742</v>
      </c>
      <c r="W108" s="12" t="s">
        <v>289</v>
      </c>
      <c r="Y108" s="12" t="s">
        <v>1</v>
      </c>
      <c r="AA108" s="357" t="s">
        <v>425</v>
      </c>
      <c r="AB108" s="178"/>
      <c r="AC108" s="178"/>
      <c r="AD108" s="480"/>
      <c r="AF108" s="357" t="s">
        <v>425</v>
      </c>
      <c r="AG108" s="178"/>
      <c r="AH108" s="178"/>
      <c r="AI108" s="480"/>
    </row>
    <row r="109" spans="1:35" ht="36" x14ac:dyDescent="0.3">
      <c r="A109" s="177">
        <v>12.2</v>
      </c>
      <c r="B109" s="174" t="s">
        <v>146</v>
      </c>
      <c r="C109" s="179" t="s">
        <v>426</v>
      </c>
      <c r="D109" s="176" t="s">
        <v>147</v>
      </c>
      <c r="E109" s="176" t="s">
        <v>287</v>
      </c>
      <c r="F109" s="177" t="s">
        <v>64</v>
      </c>
      <c r="G109" s="178" t="s">
        <v>10</v>
      </c>
      <c r="H109" s="177" t="s">
        <v>68</v>
      </c>
      <c r="I109" s="178" t="e">
        <f>VLOOKUP(C109,#REF!,8,FALSE)</f>
        <v>#REF!</v>
      </c>
      <c r="J109" s="178"/>
      <c r="K109" s="178"/>
      <c r="L109" s="357" t="s">
        <v>426</v>
      </c>
      <c r="M109" s="178"/>
      <c r="N109" s="178"/>
      <c r="O109" s="480"/>
      <c r="Q109" s="486" t="s">
        <v>731</v>
      </c>
      <c r="T109" s="474" t="s">
        <v>731</v>
      </c>
      <c r="W109" s="12" t="s">
        <v>289</v>
      </c>
      <c r="Y109" s="12" t="s">
        <v>1</v>
      </c>
      <c r="AA109" s="474" t="s">
        <v>426</v>
      </c>
      <c r="AB109" s="178"/>
      <c r="AC109" s="178"/>
      <c r="AD109" s="480"/>
      <c r="AF109" s="474" t="s">
        <v>426</v>
      </c>
      <c r="AG109" s="178"/>
      <c r="AH109" s="178"/>
      <c r="AI109" s="480"/>
    </row>
    <row r="110" spans="1:35" ht="36" x14ac:dyDescent="0.3">
      <c r="A110" s="177">
        <v>12.2</v>
      </c>
      <c r="B110" s="174" t="s">
        <v>146</v>
      </c>
      <c r="C110" s="179" t="s">
        <v>427</v>
      </c>
      <c r="D110" s="176" t="s">
        <v>148</v>
      </c>
      <c r="E110" s="176" t="s">
        <v>287</v>
      </c>
      <c r="F110" s="177" t="s">
        <v>64</v>
      </c>
      <c r="G110" s="178" t="s">
        <v>10</v>
      </c>
      <c r="H110" s="177" t="s">
        <v>68</v>
      </c>
      <c r="I110" s="178" t="e">
        <f>VLOOKUP(C110,#REF!,8,FALSE)</f>
        <v>#REF!</v>
      </c>
      <c r="J110" s="178"/>
      <c r="K110" s="178"/>
      <c r="L110" s="357" t="s">
        <v>427</v>
      </c>
      <c r="M110" s="178"/>
      <c r="N110" s="178"/>
      <c r="O110" s="480"/>
      <c r="Q110" s="12" t="s">
        <v>742</v>
      </c>
      <c r="T110" s="12" t="s">
        <v>742</v>
      </c>
      <c r="W110" s="12" t="s">
        <v>289</v>
      </c>
      <c r="Y110" s="12" t="s">
        <v>1</v>
      </c>
      <c r="AA110" s="357" t="s">
        <v>427</v>
      </c>
      <c r="AB110" s="178"/>
      <c r="AC110" s="178"/>
      <c r="AD110" s="480"/>
      <c r="AF110" s="357" t="s">
        <v>427</v>
      </c>
      <c r="AG110" s="178"/>
      <c r="AH110" s="178"/>
      <c r="AI110" s="480"/>
    </row>
    <row r="111" spans="1:35" ht="36" x14ac:dyDescent="0.3">
      <c r="A111" s="177">
        <v>12.2</v>
      </c>
      <c r="B111" s="174" t="s">
        <v>146</v>
      </c>
      <c r="C111" s="179" t="s">
        <v>428</v>
      </c>
      <c r="D111" s="176" t="s">
        <v>149</v>
      </c>
      <c r="E111" s="176" t="s">
        <v>287</v>
      </c>
      <c r="F111" s="177" t="s">
        <v>64</v>
      </c>
      <c r="G111" s="178" t="s">
        <v>10</v>
      </c>
      <c r="H111" s="177" t="s">
        <v>68</v>
      </c>
      <c r="I111" s="178" t="e">
        <f>VLOOKUP(C111,#REF!,8,FALSE)</f>
        <v>#REF!</v>
      </c>
      <c r="J111" s="178"/>
      <c r="K111" s="178"/>
      <c r="L111" s="357" t="s">
        <v>428</v>
      </c>
      <c r="M111" s="178"/>
      <c r="N111" s="178"/>
      <c r="O111" s="480"/>
      <c r="Q111" s="12" t="s">
        <v>742</v>
      </c>
      <c r="T111" s="12" t="s">
        <v>742</v>
      </c>
      <c r="W111" s="12" t="s">
        <v>289</v>
      </c>
      <c r="Y111" s="12" t="s">
        <v>1</v>
      </c>
      <c r="AA111" s="357" t="s">
        <v>428</v>
      </c>
      <c r="AB111" s="178"/>
      <c r="AC111" s="178"/>
      <c r="AD111" s="480"/>
      <c r="AF111" s="357" t="s">
        <v>428</v>
      </c>
      <c r="AG111" s="178"/>
      <c r="AH111" s="178"/>
      <c r="AI111" s="480"/>
    </row>
    <row r="112" spans="1:35" ht="48" x14ac:dyDescent="0.3">
      <c r="A112" s="177">
        <v>13.1</v>
      </c>
      <c r="B112" s="174" t="s">
        <v>150</v>
      </c>
      <c r="C112" s="179" t="s">
        <v>429</v>
      </c>
      <c r="D112" s="177" t="s">
        <v>151</v>
      </c>
      <c r="E112" s="176" t="s">
        <v>287</v>
      </c>
      <c r="F112" s="177" t="s">
        <v>43</v>
      </c>
      <c r="G112" s="178" t="s">
        <v>10</v>
      </c>
      <c r="H112" s="177" t="s">
        <v>152</v>
      </c>
      <c r="I112" s="347" t="e">
        <f>VLOOKUP(C112,#REF!,8,FALSE)</f>
        <v>#REF!</v>
      </c>
      <c r="J112" s="178" t="e">
        <f>VLOOKUP(C112,#REF!,9,FALSE)</f>
        <v>#REF!</v>
      </c>
      <c r="K112" s="178"/>
      <c r="L112" s="346" t="s">
        <v>429</v>
      </c>
      <c r="M112" s="178"/>
      <c r="N112" s="178"/>
      <c r="O112" s="480"/>
      <c r="Q112" s="465" t="s">
        <v>712</v>
      </c>
      <c r="T112" s="472" t="s">
        <v>712</v>
      </c>
      <c r="W112" s="12" t="s">
        <v>289</v>
      </c>
      <c r="Y112" s="12" t="s">
        <v>1</v>
      </c>
      <c r="AA112" s="346" t="s">
        <v>429</v>
      </c>
      <c r="AB112" s="178"/>
      <c r="AC112" s="178"/>
      <c r="AD112" s="480"/>
      <c r="AF112" s="346" t="s">
        <v>429</v>
      </c>
      <c r="AG112" s="178"/>
      <c r="AH112" s="178"/>
      <c r="AI112" s="480"/>
    </row>
    <row r="113" spans="1:35" ht="48" x14ac:dyDescent="0.3">
      <c r="A113" s="177">
        <v>13.1</v>
      </c>
      <c r="B113" s="174" t="s">
        <v>150</v>
      </c>
      <c r="C113" s="179" t="s">
        <v>430</v>
      </c>
      <c r="D113" s="177" t="s">
        <v>153</v>
      </c>
      <c r="E113" s="176" t="s">
        <v>287</v>
      </c>
      <c r="F113" s="177" t="s">
        <v>43</v>
      </c>
      <c r="G113" s="178" t="s">
        <v>10</v>
      </c>
      <c r="H113" s="177" t="s">
        <v>152</v>
      </c>
      <c r="I113" s="347" t="e">
        <f>VLOOKUP(C113,#REF!,8,FALSE)</f>
        <v>#REF!</v>
      </c>
      <c r="J113" s="178" t="e">
        <f>VLOOKUP(C113,#REF!,9,FALSE)</f>
        <v>#REF!</v>
      </c>
      <c r="K113" s="178"/>
      <c r="L113" s="346" t="s">
        <v>430</v>
      </c>
      <c r="M113" s="178"/>
      <c r="N113" s="178"/>
      <c r="O113" s="480"/>
      <c r="Q113" s="465" t="s">
        <v>712</v>
      </c>
      <c r="T113" s="472" t="s">
        <v>712</v>
      </c>
      <c r="W113" s="12" t="s">
        <v>289</v>
      </c>
      <c r="Y113" s="12" t="s">
        <v>1</v>
      </c>
      <c r="AA113" s="346" t="s">
        <v>430</v>
      </c>
      <c r="AB113" s="178"/>
      <c r="AC113" s="178"/>
      <c r="AD113" s="480"/>
      <c r="AF113" s="346" t="s">
        <v>430</v>
      </c>
      <c r="AG113" s="178"/>
      <c r="AH113" s="178"/>
      <c r="AI113" s="480"/>
    </row>
    <row r="114" spans="1:35" ht="48" x14ac:dyDescent="0.3">
      <c r="A114" s="177">
        <v>13.1</v>
      </c>
      <c r="B114" s="174" t="s">
        <v>150</v>
      </c>
      <c r="C114" s="179" t="s">
        <v>431</v>
      </c>
      <c r="D114" s="177" t="s">
        <v>154</v>
      </c>
      <c r="E114" s="176" t="s">
        <v>287</v>
      </c>
      <c r="F114" s="177" t="s">
        <v>43</v>
      </c>
      <c r="G114" s="178" t="s">
        <v>10</v>
      </c>
      <c r="H114" s="177" t="s">
        <v>152</v>
      </c>
      <c r="I114" s="347" t="e">
        <f>VLOOKUP(C114,#REF!,8,FALSE)</f>
        <v>#REF!</v>
      </c>
      <c r="J114" s="178" t="e">
        <f>VLOOKUP(C114,#REF!,9,FALSE)</f>
        <v>#REF!</v>
      </c>
      <c r="K114" s="178"/>
      <c r="L114" s="346" t="s">
        <v>431</v>
      </c>
      <c r="M114" s="178"/>
      <c r="N114" s="178"/>
      <c r="O114" s="480"/>
      <c r="Q114" s="465" t="s">
        <v>712</v>
      </c>
      <c r="T114" s="472" t="s">
        <v>712</v>
      </c>
      <c r="W114" s="12" t="s">
        <v>289</v>
      </c>
      <c r="Y114" s="12" t="s">
        <v>1</v>
      </c>
      <c r="AA114" s="346" t="s">
        <v>431</v>
      </c>
      <c r="AB114" s="178"/>
      <c r="AC114" s="178"/>
      <c r="AD114" s="480"/>
      <c r="AF114" s="346" t="s">
        <v>431</v>
      </c>
      <c r="AG114" s="178"/>
      <c r="AH114" s="178"/>
      <c r="AI114" s="480"/>
    </row>
    <row r="115" spans="1:35" ht="48" x14ac:dyDescent="0.3">
      <c r="A115" s="177">
        <v>13.1</v>
      </c>
      <c r="B115" s="174" t="s">
        <v>150</v>
      </c>
      <c r="C115" s="179" t="s">
        <v>432</v>
      </c>
      <c r="D115" s="177" t="s">
        <v>155</v>
      </c>
      <c r="E115" s="176" t="s">
        <v>156</v>
      </c>
      <c r="F115" s="177" t="s">
        <v>43</v>
      </c>
      <c r="G115" s="178" t="s">
        <v>10</v>
      </c>
      <c r="H115" s="177" t="s">
        <v>60</v>
      </c>
      <c r="I115" s="347" t="e">
        <f>VLOOKUP(C115,#REF!,8,FALSE)</f>
        <v>#REF!</v>
      </c>
      <c r="J115" s="178" t="e">
        <f>VLOOKUP(C115,#REF!,9,FALSE)</f>
        <v>#REF!</v>
      </c>
      <c r="K115" s="178"/>
      <c r="L115" s="346" t="s">
        <v>432</v>
      </c>
      <c r="M115" s="178"/>
      <c r="N115" s="178"/>
      <c r="O115" s="480"/>
      <c r="Q115" s="465" t="s">
        <v>712</v>
      </c>
      <c r="T115" s="472" t="s">
        <v>712</v>
      </c>
      <c r="W115" s="12" t="s">
        <v>289</v>
      </c>
      <c r="Y115" s="12" t="s">
        <v>1</v>
      </c>
      <c r="AA115" s="346" t="s">
        <v>432</v>
      </c>
      <c r="AB115" s="178"/>
      <c r="AC115" s="178"/>
      <c r="AD115" s="480"/>
      <c r="AF115" s="346" t="s">
        <v>432</v>
      </c>
      <c r="AG115" s="178"/>
      <c r="AH115" s="178"/>
      <c r="AI115" s="480"/>
    </row>
    <row r="116" spans="1:35" ht="60" x14ac:dyDescent="0.3">
      <c r="A116" s="177">
        <v>13.1</v>
      </c>
      <c r="B116" s="174" t="s">
        <v>150</v>
      </c>
      <c r="C116" s="179" t="s">
        <v>433</v>
      </c>
      <c r="D116" s="177" t="s">
        <v>157</v>
      </c>
      <c r="E116" s="176" t="s">
        <v>156</v>
      </c>
      <c r="F116" s="177" t="s">
        <v>43</v>
      </c>
      <c r="G116" s="178" t="s">
        <v>10</v>
      </c>
      <c r="H116" s="177" t="s">
        <v>60</v>
      </c>
      <c r="I116" s="347" t="e">
        <f>VLOOKUP(C116,#REF!,8,FALSE)</f>
        <v>#REF!</v>
      </c>
      <c r="J116" s="178" t="e">
        <f>VLOOKUP(C116,#REF!,9,FALSE)</f>
        <v>#REF!</v>
      </c>
      <c r="K116" s="178"/>
      <c r="L116" s="346" t="s">
        <v>433</v>
      </c>
      <c r="M116" s="178"/>
      <c r="N116" s="178"/>
      <c r="O116" s="480"/>
      <c r="Q116" s="465" t="s">
        <v>712</v>
      </c>
      <c r="T116" s="472" t="s">
        <v>712</v>
      </c>
      <c r="W116" s="12" t="s">
        <v>289</v>
      </c>
      <c r="Y116" s="12" t="s">
        <v>1</v>
      </c>
      <c r="AA116" s="346" t="s">
        <v>433</v>
      </c>
      <c r="AB116" s="178"/>
      <c r="AC116" s="178"/>
      <c r="AD116" s="480"/>
      <c r="AF116" s="346" t="s">
        <v>433</v>
      </c>
      <c r="AG116" s="178"/>
      <c r="AH116" s="178"/>
      <c r="AI116" s="480"/>
    </row>
    <row r="117" spans="1:35" ht="48" x14ac:dyDescent="0.3">
      <c r="A117" s="177">
        <v>14.1</v>
      </c>
      <c r="B117" s="174" t="s">
        <v>158</v>
      </c>
      <c r="C117" s="179" t="s">
        <v>434</v>
      </c>
      <c r="D117" s="176" t="s">
        <v>159</v>
      </c>
      <c r="E117" s="176" t="s">
        <v>287</v>
      </c>
      <c r="F117" s="177" t="s">
        <v>64</v>
      </c>
      <c r="G117" s="178" t="s">
        <v>10</v>
      </c>
      <c r="H117" s="177" t="s">
        <v>11</v>
      </c>
      <c r="I117" s="400" t="s">
        <v>742</v>
      </c>
      <c r="J117" s="178" t="e">
        <f>VLOOKUP(C117,#REF!,9,FALSE)</f>
        <v>#REF!</v>
      </c>
      <c r="K117" s="178"/>
      <c r="L117" s="352" t="s">
        <v>434</v>
      </c>
      <c r="M117" s="178"/>
      <c r="N117" s="178"/>
      <c r="O117" s="480"/>
      <c r="Q117" s="486" t="s">
        <v>731</v>
      </c>
      <c r="T117" s="475" t="s">
        <v>980</v>
      </c>
      <c r="W117" s="12" t="s">
        <v>289</v>
      </c>
      <c r="Y117" s="12" t="s">
        <v>1</v>
      </c>
      <c r="AA117" s="352" t="s">
        <v>434</v>
      </c>
      <c r="AB117" s="178"/>
      <c r="AC117" s="178"/>
      <c r="AD117" s="480"/>
      <c r="AF117" s="352" t="s">
        <v>434</v>
      </c>
      <c r="AG117" s="178"/>
      <c r="AH117" s="178"/>
      <c r="AI117" s="480"/>
    </row>
    <row r="118" spans="1:35" ht="48" x14ac:dyDescent="0.3">
      <c r="A118" s="177">
        <v>14.1</v>
      </c>
      <c r="B118" s="174" t="s">
        <v>158</v>
      </c>
      <c r="C118" s="179" t="s">
        <v>435</v>
      </c>
      <c r="D118" s="176" t="s">
        <v>160</v>
      </c>
      <c r="E118" s="176" t="s">
        <v>287</v>
      </c>
      <c r="F118" s="177" t="s">
        <v>64</v>
      </c>
      <c r="G118" s="178" t="s">
        <v>10</v>
      </c>
      <c r="H118" s="177" t="s">
        <v>11</v>
      </c>
      <c r="I118" s="400" t="e">
        <f>VLOOKUP(C118,#REF!,8,FALSE)</f>
        <v>#REF!</v>
      </c>
      <c r="J118" s="178" t="e">
        <f>VLOOKUP(C118,#REF!,9,FALSE)</f>
        <v>#REF!</v>
      </c>
      <c r="K118" s="178"/>
      <c r="L118" s="352" t="s">
        <v>435</v>
      </c>
      <c r="M118" s="178"/>
      <c r="N118" s="178"/>
      <c r="O118" s="480"/>
      <c r="Q118" s="486" t="s">
        <v>731</v>
      </c>
      <c r="T118" s="475" t="s">
        <v>980</v>
      </c>
      <c r="W118" s="12" t="s">
        <v>289</v>
      </c>
      <c r="Y118" s="12" t="s">
        <v>1</v>
      </c>
      <c r="AA118" s="352" t="s">
        <v>435</v>
      </c>
      <c r="AB118" s="178"/>
      <c r="AC118" s="178"/>
      <c r="AD118" s="480"/>
      <c r="AF118" s="352" t="s">
        <v>435</v>
      </c>
      <c r="AG118" s="178"/>
      <c r="AH118" s="178"/>
      <c r="AI118" s="480"/>
    </row>
    <row r="119" spans="1:35" ht="48" x14ac:dyDescent="0.3">
      <c r="A119" s="177">
        <v>14.1</v>
      </c>
      <c r="B119" s="174" t="s">
        <v>158</v>
      </c>
      <c r="C119" s="179" t="s">
        <v>436</v>
      </c>
      <c r="D119" s="176" t="s">
        <v>161</v>
      </c>
      <c r="E119" s="176" t="s">
        <v>287</v>
      </c>
      <c r="F119" s="177" t="s">
        <v>64</v>
      </c>
      <c r="G119" s="178" t="s">
        <v>10</v>
      </c>
      <c r="H119" s="177" t="s">
        <v>11</v>
      </c>
      <c r="I119" s="400" t="e">
        <f>VLOOKUP(C119,#REF!,8,FALSE)</f>
        <v>#REF!</v>
      </c>
      <c r="J119" s="178" t="e">
        <f>VLOOKUP(C119,#REF!,9,FALSE)</f>
        <v>#REF!</v>
      </c>
      <c r="K119" s="178"/>
      <c r="L119" s="352" t="s">
        <v>436</v>
      </c>
      <c r="M119" s="178"/>
      <c r="N119" s="178"/>
      <c r="O119" s="480"/>
      <c r="Q119" s="486" t="s">
        <v>731</v>
      </c>
      <c r="T119" s="475" t="s">
        <v>980</v>
      </c>
      <c r="W119" s="12" t="s">
        <v>289</v>
      </c>
      <c r="Y119" s="12" t="s">
        <v>1</v>
      </c>
      <c r="AA119" s="352" t="s">
        <v>436</v>
      </c>
      <c r="AB119" s="178"/>
      <c r="AC119" s="178"/>
      <c r="AD119" s="480"/>
      <c r="AF119" s="352" t="s">
        <v>436</v>
      </c>
      <c r="AG119" s="178"/>
      <c r="AH119" s="178"/>
      <c r="AI119" s="480"/>
    </row>
    <row r="120" spans="1:35" ht="48" x14ac:dyDescent="0.3">
      <c r="A120" s="177">
        <v>14.1</v>
      </c>
      <c r="B120" s="174" t="s">
        <v>158</v>
      </c>
      <c r="C120" s="179" t="s">
        <v>437</v>
      </c>
      <c r="D120" s="176" t="s">
        <v>162</v>
      </c>
      <c r="E120" s="176" t="s">
        <v>287</v>
      </c>
      <c r="F120" s="177" t="s">
        <v>64</v>
      </c>
      <c r="G120" s="178" t="s">
        <v>10</v>
      </c>
      <c r="H120" s="177" t="s">
        <v>11</v>
      </c>
      <c r="I120" s="400" t="e">
        <f>VLOOKUP(C120,#REF!,8,FALSE)</f>
        <v>#REF!</v>
      </c>
      <c r="J120" s="178" t="e">
        <f>VLOOKUP(C120,#REF!,9,FALSE)</f>
        <v>#REF!</v>
      </c>
      <c r="K120" s="178"/>
      <c r="L120" s="352" t="s">
        <v>437</v>
      </c>
      <c r="M120" s="178"/>
      <c r="N120" s="178"/>
      <c r="O120" s="480"/>
      <c r="Q120" s="486" t="s">
        <v>731</v>
      </c>
      <c r="T120" s="475" t="s">
        <v>980</v>
      </c>
      <c r="W120" s="12" t="s">
        <v>289</v>
      </c>
      <c r="Y120" s="12" t="s">
        <v>1</v>
      </c>
      <c r="AA120" s="352" t="s">
        <v>437</v>
      </c>
      <c r="AB120" s="178"/>
      <c r="AC120" s="178"/>
      <c r="AD120" s="480"/>
      <c r="AF120" s="352" t="s">
        <v>437</v>
      </c>
      <c r="AG120" s="178"/>
      <c r="AH120" s="178"/>
      <c r="AI120" s="480"/>
    </row>
    <row r="121" spans="1:35" ht="24" x14ac:dyDescent="0.3">
      <c r="A121" s="177">
        <v>15.1</v>
      </c>
      <c r="B121" s="174" t="s">
        <v>163</v>
      </c>
      <c r="C121" s="179" t="s">
        <v>438</v>
      </c>
      <c r="D121" s="176" t="s">
        <v>164</v>
      </c>
      <c r="E121" s="176" t="s">
        <v>287</v>
      </c>
      <c r="F121" s="177" t="s">
        <v>9</v>
      </c>
      <c r="G121" s="178" t="s">
        <v>10</v>
      </c>
      <c r="H121" s="177" t="s">
        <v>165</v>
      </c>
      <c r="I121" s="399" t="e">
        <f>VLOOKUP(C121,#REF!,8,FALSE)</f>
        <v>#REF!</v>
      </c>
      <c r="J121" s="178" t="e">
        <f>VLOOKUP(C121,#REF!,9,FALSE)</f>
        <v>#REF!</v>
      </c>
      <c r="K121" s="178"/>
      <c r="L121" s="353" t="s">
        <v>438</v>
      </c>
      <c r="M121" s="178"/>
      <c r="N121" s="178"/>
      <c r="O121" s="480"/>
      <c r="Q121" s="464" t="s">
        <v>923</v>
      </c>
      <c r="T121" s="473" t="s">
        <v>923</v>
      </c>
      <c r="W121" s="12" t="s">
        <v>983</v>
      </c>
      <c r="Y121" s="12" t="s">
        <v>1</v>
      </c>
      <c r="AA121" s="353" t="s">
        <v>438</v>
      </c>
      <c r="AB121" s="178"/>
      <c r="AC121" s="178"/>
      <c r="AD121" s="480"/>
      <c r="AF121" s="353" t="s">
        <v>438</v>
      </c>
      <c r="AG121" s="178"/>
      <c r="AH121" s="178"/>
      <c r="AI121" s="480"/>
    </row>
    <row r="122" spans="1:35" ht="24" x14ac:dyDescent="0.3">
      <c r="A122" s="177">
        <v>15.1</v>
      </c>
      <c r="B122" s="174" t="s">
        <v>163</v>
      </c>
      <c r="C122" s="179" t="s">
        <v>439</v>
      </c>
      <c r="D122" s="176" t="s">
        <v>166</v>
      </c>
      <c r="E122" s="176" t="s">
        <v>287</v>
      </c>
      <c r="F122" s="177" t="s">
        <v>9</v>
      </c>
      <c r="G122" s="178" t="s">
        <v>10</v>
      </c>
      <c r="H122" s="177" t="s">
        <v>165</v>
      </c>
      <c r="I122" s="399" t="e">
        <f>VLOOKUP(C122,#REF!,8,FALSE)</f>
        <v>#REF!</v>
      </c>
      <c r="J122" s="178" t="e">
        <f>VLOOKUP(C122,#REF!,9,FALSE)</f>
        <v>#REF!</v>
      </c>
      <c r="K122" s="178"/>
      <c r="L122" s="353" t="s">
        <v>439</v>
      </c>
      <c r="M122" s="178"/>
      <c r="N122" s="178"/>
      <c r="O122" s="480"/>
      <c r="Q122" s="464" t="s">
        <v>923</v>
      </c>
      <c r="T122" s="473" t="s">
        <v>923</v>
      </c>
      <c r="W122" s="12" t="s">
        <v>983</v>
      </c>
      <c r="Y122" s="12" t="s">
        <v>1</v>
      </c>
      <c r="AA122" s="353" t="s">
        <v>439</v>
      </c>
      <c r="AB122" s="178"/>
      <c r="AC122" s="178"/>
      <c r="AD122" s="480"/>
      <c r="AF122" s="353" t="s">
        <v>439</v>
      </c>
      <c r="AG122" s="178"/>
      <c r="AH122" s="178"/>
      <c r="AI122" s="480"/>
    </row>
    <row r="123" spans="1:35" ht="24" x14ac:dyDescent="0.3">
      <c r="A123" s="177">
        <v>15.2</v>
      </c>
      <c r="B123" s="174" t="s">
        <v>167</v>
      </c>
      <c r="C123" s="179" t="s">
        <v>440</v>
      </c>
      <c r="D123" s="176" t="s">
        <v>168</v>
      </c>
      <c r="E123" s="176" t="s">
        <v>287</v>
      </c>
      <c r="F123" s="177" t="s">
        <v>9</v>
      </c>
      <c r="G123" s="178" t="s">
        <v>10</v>
      </c>
      <c r="H123" s="177" t="s">
        <v>165</v>
      </c>
      <c r="I123" s="399" t="e">
        <f>VLOOKUP(C123,#REF!,8,FALSE)</f>
        <v>#REF!</v>
      </c>
      <c r="J123" s="178" t="e">
        <f>VLOOKUP(C123,#REF!,9,FALSE)</f>
        <v>#REF!</v>
      </c>
      <c r="K123" s="178"/>
      <c r="L123" s="353" t="s">
        <v>440</v>
      </c>
      <c r="M123" s="178"/>
      <c r="N123" s="178"/>
      <c r="O123" s="480"/>
      <c r="Q123" s="464" t="s">
        <v>923</v>
      </c>
      <c r="T123" s="473" t="s">
        <v>923</v>
      </c>
      <c r="W123" s="12" t="s">
        <v>983</v>
      </c>
      <c r="Y123" s="12" t="s">
        <v>1</v>
      </c>
      <c r="AA123" s="353" t="s">
        <v>440</v>
      </c>
      <c r="AB123" s="178"/>
      <c r="AC123" s="178"/>
      <c r="AD123" s="480"/>
      <c r="AF123" s="353" t="s">
        <v>440</v>
      </c>
      <c r="AG123" s="178"/>
      <c r="AH123" s="178"/>
      <c r="AI123" s="480"/>
    </row>
    <row r="124" spans="1:35" ht="24" x14ac:dyDescent="0.3">
      <c r="A124" s="177">
        <v>15.2</v>
      </c>
      <c r="B124" s="174" t="s">
        <v>167</v>
      </c>
      <c r="C124" s="179" t="s">
        <v>441</v>
      </c>
      <c r="D124" s="176" t="s">
        <v>169</v>
      </c>
      <c r="E124" s="176" t="s">
        <v>287</v>
      </c>
      <c r="F124" s="177" t="s">
        <v>9</v>
      </c>
      <c r="G124" s="178" t="s">
        <v>10</v>
      </c>
      <c r="H124" s="177" t="s">
        <v>165</v>
      </c>
      <c r="I124" s="399" t="e">
        <f>VLOOKUP(C124,#REF!,8,FALSE)</f>
        <v>#REF!</v>
      </c>
      <c r="J124" s="178" t="e">
        <f>VLOOKUP(C124,#REF!,9,FALSE)</f>
        <v>#REF!</v>
      </c>
      <c r="K124" s="178"/>
      <c r="L124" s="353" t="s">
        <v>441</v>
      </c>
      <c r="M124" s="178"/>
      <c r="N124" s="178"/>
      <c r="O124" s="480"/>
      <c r="Q124" s="464" t="s">
        <v>923</v>
      </c>
      <c r="T124" s="473" t="s">
        <v>923</v>
      </c>
      <c r="W124" s="12" t="s">
        <v>983</v>
      </c>
      <c r="Y124" s="12" t="s">
        <v>1</v>
      </c>
      <c r="AA124" s="353" t="s">
        <v>441</v>
      </c>
      <c r="AB124" s="178"/>
      <c r="AC124" s="178"/>
      <c r="AD124" s="480"/>
      <c r="AF124" s="353" t="s">
        <v>441</v>
      </c>
      <c r="AG124" s="178"/>
      <c r="AH124" s="178"/>
      <c r="AI124" s="480"/>
    </row>
    <row r="125" spans="1:35" ht="24" x14ac:dyDescent="0.3">
      <c r="A125" s="177">
        <v>15.2</v>
      </c>
      <c r="B125" s="174" t="s">
        <v>167</v>
      </c>
      <c r="C125" s="179" t="s">
        <v>442</v>
      </c>
      <c r="D125" s="176" t="s">
        <v>170</v>
      </c>
      <c r="E125" s="176" t="s">
        <v>287</v>
      </c>
      <c r="F125" s="177" t="s">
        <v>9</v>
      </c>
      <c r="G125" s="178" t="s">
        <v>10</v>
      </c>
      <c r="H125" s="177" t="s">
        <v>165</v>
      </c>
      <c r="I125" s="399" t="e">
        <f>VLOOKUP(C125,#REF!,8,FALSE)</f>
        <v>#REF!</v>
      </c>
      <c r="J125" s="178" t="e">
        <f>VLOOKUP(C125,#REF!,9,FALSE)</f>
        <v>#REF!</v>
      </c>
      <c r="K125" s="178"/>
      <c r="L125" s="353" t="s">
        <v>442</v>
      </c>
      <c r="M125" s="178"/>
      <c r="N125" s="178"/>
      <c r="O125" s="480"/>
      <c r="Q125" s="464" t="s">
        <v>923</v>
      </c>
      <c r="T125" s="473" t="s">
        <v>923</v>
      </c>
      <c r="W125" s="12" t="s">
        <v>983</v>
      </c>
      <c r="Y125" s="12" t="s">
        <v>1</v>
      </c>
      <c r="AA125" s="353" t="s">
        <v>442</v>
      </c>
      <c r="AB125" s="178"/>
      <c r="AC125" s="178"/>
      <c r="AD125" s="480"/>
      <c r="AF125" s="353" t="s">
        <v>442</v>
      </c>
      <c r="AG125" s="178"/>
      <c r="AH125" s="178"/>
      <c r="AI125" s="480"/>
    </row>
    <row r="126" spans="1:35" ht="24" x14ac:dyDescent="0.3">
      <c r="A126" s="177">
        <v>15.2</v>
      </c>
      <c r="B126" s="174" t="s">
        <v>167</v>
      </c>
      <c r="C126" s="179" t="s">
        <v>443</v>
      </c>
      <c r="D126" s="176" t="s">
        <v>171</v>
      </c>
      <c r="E126" s="176" t="s">
        <v>287</v>
      </c>
      <c r="F126" s="177" t="s">
        <v>9</v>
      </c>
      <c r="G126" s="178" t="s">
        <v>10</v>
      </c>
      <c r="H126" s="177" t="s">
        <v>165</v>
      </c>
      <c r="I126" s="399" t="e">
        <f>VLOOKUP(C126,#REF!,8,FALSE)</f>
        <v>#REF!</v>
      </c>
      <c r="J126" s="178" t="e">
        <f>VLOOKUP(C126,#REF!,9,FALSE)</f>
        <v>#REF!</v>
      </c>
      <c r="K126" s="178"/>
      <c r="L126" s="353" t="s">
        <v>443</v>
      </c>
      <c r="M126" s="178"/>
      <c r="N126" s="178"/>
      <c r="O126" s="480"/>
      <c r="Q126" s="464" t="s">
        <v>923</v>
      </c>
      <c r="T126" s="473" t="s">
        <v>923</v>
      </c>
      <c r="W126" s="12" t="s">
        <v>983</v>
      </c>
      <c r="Y126" s="12" t="s">
        <v>1</v>
      </c>
      <c r="AA126" s="353" t="s">
        <v>443</v>
      </c>
      <c r="AB126" s="178"/>
      <c r="AC126" s="178"/>
      <c r="AD126" s="480"/>
      <c r="AF126" s="353" t="s">
        <v>443</v>
      </c>
      <c r="AG126" s="178"/>
      <c r="AH126" s="178"/>
      <c r="AI126" s="480"/>
    </row>
    <row r="127" spans="1:35" ht="24" x14ac:dyDescent="0.3">
      <c r="A127" s="177">
        <v>15.2</v>
      </c>
      <c r="B127" s="174" t="s">
        <v>167</v>
      </c>
      <c r="C127" s="179" t="s">
        <v>444</v>
      </c>
      <c r="D127" s="176" t="s">
        <v>172</v>
      </c>
      <c r="E127" s="176" t="s">
        <v>287</v>
      </c>
      <c r="F127" s="177" t="s">
        <v>9</v>
      </c>
      <c r="G127" s="178" t="s">
        <v>10</v>
      </c>
      <c r="H127" s="177" t="s">
        <v>165</v>
      </c>
      <c r="I127" s="399" t="e">
        <f>VLOOKUP(C127,#REF!,8,FALSE)</f>
        <v>#REF!</v>
      </c>
      <c r="J127" s="178" t="e">
        <f>VLOOKUP(C127,#REF!,9,FALSE)</f>
        <v>#REF!</v>
      </c>
      <c r="K127" s="178"/>
      <c r="L127" s="353" t="s">
        <v>444</v>
      </c>
      <c r="M127" s="178"/>
      <c r="N127" s="178"/>
      <c r="O127" s="480"/>
      <c r="Q127" s="464" t="s">
        <v>923</v>
      </c>
      <c r="T127" s="473" t="s">
        <v>923</v>
      </c>
      <c r="W127" s="12" t="s">
        <v>983</v>
      </c>
      <c r="Y127" s="12" t="s">
        <v>1</v>
      </c>
      <c r="AA127" s="353" t="s">
        <v>444</v>
      </c>
      <c r="AB127" s="178"/>
      <c r="AC127" s="178"/>
      <c r="AD127" s="480"/>
      <c r="AF127" s="353" t="s">
        <v>444</v>
      </c>
      <c r="AG127" s="178"/>
      <c r="AH127" s="178"/>
      <c r="AI127" s="480"/>
    </row>
    <row r="128" spans="1:35" ht="48" x14ac:dyDescent="0.3">
      <c r="A128" s="177">
        <v>15.2</v>
      </c>
      <c r="B128" s="174" t="s">
        <v>167</v>
      </c>
      <c r="C128" s="179" t="s">
        <v>445</v>
      </c>
      <c r="D128" s="176" t="s">
        <v>173</v>
      </c>
      <c r="E128" s="176" t="s">
        <v>287</v>
      </c>
      <c r="F128" s="177" t="s">
        <v>43</v>
      </c>
      <c r="G128" s="178" t="s">
        <v>10</v>
      </c>
      <c r="H128" s="177" t="s">
        <v>165</v>
      </c>
      <c r="I128" s="399" t="e">
        <f>VLOOKUP(C128,#REF!,8,FALSE)</f>
        <v>#REF!</v>
      </c>
      <c r="J128" s="178" t="e">
        <f>VLOOKUP(C128,#REF!,9,FALSE)</f>
        <v>#REF!</v>
      </c>
      <c r="K128" s="178"/>
      <c r="L128" s="353" t="s">
        <v>445</v>
      </c>
      <c r="M128" s="178"/>
      <c r="N128" s="178"/>
      <c r="O128" s="480"/>
      <c r="Q128" s="464" t="s">
        <v>923</v>
      </c>
      <c r="T128" s="473" t="s">
        <v>923</v>
      </c>
      <c r="W128" s="12" t="s">
        <v>983</v>
      </c>
      <c r="Y128" s="12" t="s">
        <v>1</v>
      </c>
      <c r="AA128" s="353" t="s">
        <v>445</v>
      </c>
      <c r="AB128" s="178"/>
      <c r="AC128" s="178"/>
      <c r="AD128" s="480"/>
      <c r="AF128" s="353" t="s">
        <v>445</v>
      </c>
      <c r="AG128" s="178"/>
      <c r="AH128" s="178"/>
      <c r="AI128" s="480"/>
    </row>
    <row r="129" spans="1:35" ht="24" x14ac:dyDescent="0.3">
      <c r="A129" s="177">
        <v>15.2</v>
      </c>
      <c r="B129" s="174" t="s">
        <v>167</v>
      </c>
      <c r="C129" s="179" t="s">
        <v>446</v>
      </c>
      <c r="D129" s="176" t="s">
        <v>174</v>
      </c>
      <c r="E129" s="176" t="s">
        <v>287</v>
      </c>
      <c r="F129" s="177" t="s">
        <v>43</v>
      </c>
      <c r="G129" s="178" t="s">
        <v>10</v>
      </c>
      <c r="H129" s="177" t="s">
        <v>165</v>
      </c>
      <c r="I129" s="399" t="e">
        <f>VLOOKUP(C129,#REF!,8,FALSE)</f>
        <v>#REF!</v>
      </c>
      <c r="J129" s="178" t="e">
        <f>VLOOKUP(C129,#REF!,9,FALSE)</f>
        <v>#REF!</v>
      </c>
      <c r="K129" s="178"/>
      <c r="L129" s="353" t="s">
        <v>446</v>
      </c>
      <c r="M129" s="178"/>
      <c r="N129" s="178"/>
      <c r="O129" s="480"/>
      <c r="Q129" s="464" t="s">
        <v>923</v>
      </c>
      <c r="T129" s="473" t="s">
        <v>923</v>
      </c>
      <c r="W129" s="12" t="s">
        <v>983</v>
      </c>
      <c r="Y129" s="12" t="s">
        <v>1</v>
      </c>
      <c r="AA129" s="353" t="s">
        <v>446</v>
      </c>
      <c r="AB129" s="178"/>
      <c r="AC129" s="178"/>
      <c r="AD129" s="480"/>
      <c r="AF129" s="353" t="s">
        <v>446</v>
      </c>
      <c r="AG129" s="178"/>
      <c r="AH129" s="178"/>
      <c r="AI129" s="480"/>
    </row>
    <row r="130" spans="1:35" ht="48" x14ac:dyDescent="0.3">
      <c r="A130" s="177">
        <v>15.3</v>
      </c>
      <c r="B130" s="174" t="s">
        <v>175</v>
      </c>
      <c r="C130" s="179" t="s">
        <v>447</v>
      </c>
      <c r="D130" s="176" t="s">
        <v>176</v>
      </c>
      <c r="E130" s="176" t="s">
        <v>287</v>
      </c>
      <c r="F130" s="177" t="s">
        <v>64</v>
      </c>
      <c r="G130" s="178" t="s">
        <v>10</v>
      </c>
      <c r="H130" s="177" t="s">
        <v>165</v>
      </c>
      <c r="I130" s="399" t="e">
        <f>VLOOKUP(C130,#REF!,8,FALSE)</f>
        <v>#REF!</v>
      </c>
      <c r="J130" s="178" t="e">
        <f>VLOOKUP(C130,#REF!,9,FALSE)</f>
        <v>#REF!</v>
      </c>
      <c r="K130" s="178"/>
      <c r="L130" s="353" t="s">
        <v>447</v>
      </c>
      <c r="M130" s="178"/>
      <c r="N130" s="178"/>
      <c r="O130" s="480"/>
      <c r="Q130" s="464" t="s">
        <v>923</v>
      </c>
      <c r="T130" s="473" t="s">
        <v>923</v>
      </c>
      <c r="W130" s="12" t="s">
        <v>983</v>
      </c>
      <c r="Y130" s="12" t="s">
        <v>1</v>
      </c>
      <c r="AA130" s="353" t="s">
        <v>447</v>
      </c>
      <c r="AB130" s="178"/>
      <c r="AC130" s="178"/>
      <c r="AD130" s="480"/>
      <c r="AF130" s="353" t="s">
        <v>447</v>
      </c>
      <c r="AG130" s="178"/>
      <c r="AH130" s="178"/>
      <c r="AI130" s="480"/>
    </row>
    <row r="131" spans="1:35" ht="72" x14ac:dyDescent="0.3">
      <c r="A131" s="177">
        <v>15.3</v>
      </c>
      <c r="B131" s="174" t="s">
        <v>175</v>
      </c>
      <c r="C131" s="179" t="s">
        <v>448</v>
      </c>
      <c r="D131" s="176" t="s">
        <v>177</v>
      </c>
      <c r="E131" s="176" t="s">
        <v>287</v>
      </c>
      <c r="F131" s="177" t="s">
        <v>64</v>
      </c>
      <c r="G131" s="178" t="s">
        <v>10</v>
      </c>
      <c r="H131" s="177" t="s">
        <v>165</v>
      </c>
      <c r="I131" s="399" t="e">
        <f>VLOOKUP(C131,#REF!,8,FALSE)</f>
        <v>#REF!</v>
      </c>
      <c r="J131" s="178" t="e">
        <f>VLOOKUP(C131,#REF!,9,FALSE)</f>
        <v>#REF!</v>
      </c>
      <c r="K131" s="178"/>
      <c r="L131" s="353" t="s">
        <v>448</v>
      </c>
      <c r="M131" s="178"/>
      <c r="N131" s="178"/>
      <c r="O131" s="480"/>
      <c r="Q131" s="464" t="s">
        <v>923</v>
      </c>
      <c r="T131" s="473" t="s">
        <v>923</v>
      </c>
      <c r="W131" s="12" t="s">
        <v>983</v>
      </c>
      <c r="Y131" s="12" t="s">
        <v>1</v>
      </c>
      <c r="AA131" s="353" t="s">
        <v>448</v>
      </c>
      <c r="AB131" s="178"/>
      <c r="AC131" s="178"/>
      <c r="AD131" s="480"/>
      <c r="AF131" s="353" t="s">
        <v>448</v>
      </c>
      <c r="AG131" s="178"/>
      <c r="AH131" s="178"/>
      <c r="AI131" s="480"/>
    </row>
    <row r="132" spans="1:35" ht="72" x14ac:dyDescent="0.3">
      <c r="A132" s="177">
        <v>16.100000000000001</v>
      </c>
      <c r="B132" s="174" t="s">
        <v>178</v>
      </c>
      <c r="C132" s="179" t="s">
        <v>449</v>
      </c>
      <c r="D132" s="176" t="s">
        <v>179</v>
      </c>
      <c r="E132" s="176" t="s">
        <v>287</v>
      </c>
      <c r="F132" s="177" t="s">
        <v>9</v>
      </c>
      <c r="G132" s="178" t="s">
        <v>10</v>
      </c>
      <c r="H132" s="177" t="s">
        <v>11</v>
      </c>
      <c r="I132" s="399" t="e">
        <f>VLOOKUP(C132,#REF!,8,FALSE)</f>
        <v>#REF!</v>
      </c>
      <c r="J132" s="178" t="e">
        <f>VLOOKUP(C132,#REF!,9,FALSE)</f>
        <v>#REF!</v>
      </c>
      <c r="K132" s="178"/>
      <c r="L132" s="353" t="s">
        <v>449</v>
      </c>
      <c r="M132" s="178"/>
      <c r="N132" s="178"/>
      <c r="O132" s="480"/>
      <c r="Q132" s="466" t="s">
        <v>927</v>
      </c>
      <c r="T132" s="476" t="s">
        <v>927</v>
      </c>
      <c r="W132" s="12" t="s">
        <v>289</v>
      </c>
      <c r="Y132" s="12" t="s">
        <v>1</v>
      </c>
      <c r="AA132" s="490" t="s">
        <v>449</v>
      </c>
      <c r="AB132" s="178"/>
      <c r="AC132" s="178"/>
      <c r="AD132" s="480"/>
      <c r="AF132" s="490" t="s">
        <v>449</v>
      </c>
      <c r="AG132" s="178"/>
      <c r="AH132" s="178"/>
      <c r="AI132" s="480"/>
    </row>
    <row r="133" spans="1:35" ht="72" x14ac:dyDescent="0.3">
      <c r="A133" s="177">
        <v>16.100000000000001</v>
      </c>
      <c r="B133" s="174" t="s">
        <v>178</v>
      </c>
      <c r="C133" s="179" t="s">
        <v>450</v>
      </c>
      <c r="D133" s="176" t="s">
        <v>180</v>
      </c>
      <c r="E133" s="176" t="s">
        <v>287</v>
      </c>
      <c r="F133" s="177" t="s">
        <v>9</v>
      </c>
      <c r="G133" s="178" t="s">
        <v>10</v>
      </c>
      <c r="H133" s="177" t="s">
        <v>11</v>
      </c>
      <c r="I133" s="399" t="e">
        <f>VLOOKUP(C133,#REF!,8,FALSE)</f>
        <v>#REF!</v>
      </c>
      <c r="J133" s="178" t="e">
        <f>VLOOKUP(C133,#REF!,9,FALSE)</f>
        <v>#REF!</v>
      </c>
      <c r="K133" s="178"/>
      <c r="L133" s="353" t="s">
        <v>450</v>
      </c>
      <c r="M133" s="178"/>
      <c r="N133" s="178"/>
      <c r="O133" s="480"/>
      <c r="Q133" s="466" t="s">
        <v>927</v>
      </c>
      <c r="T133" s="476" t="s">
        <v>927</v>
      </c>
      <c r="W133" s="12" t="s">
        <v>289</v>
      </c>
      <c r="Y133" s="12" t="s">
        <v>1</v>
      </c>
      <c r="AA133" s="490" t="s">
        <v>450</v>
      </c>
      <c r="AB133" s="178"/>
      <c r="AC133" s="178"/>
      <c r="AD133" s="480"/>
      <c r="AF133" s="490" t="s">
        <v>450</v>
      </c>
      <c r="AG133" s="178"/>
      <c r="AH133" s="178"/>
      <c r="AI133" s="480"/>
    </row>
    <row r="134" spans="1:35" ht="48" x14ac:dyDescent="0.3">
      <c r="A134" s="177">
        <v>16.2</v>
      </c>
      <c r="B134" s="174" t="s">
        <v>181</v>
      </c>
      <c r="C134" s="179" t="s">
        <v>451</v>
      </c>
      <c r="D134" s="177" t="s">
        <v>182</v>
      </c>
      <c r="E134" s="176" t="s">
        <v>287</v>
      </c>
      <c r="F134" s="177" t="s">
        <v>64</v>
      </c>
      <c r="G134" s="178" t="s">
        <v>10</v>
      </c>
      <c r="H134" s="177" t="s">
        <v>11</v>
      </c>
      <c r="I134" s="399" t="e">
        <f>VLOOKUP(C134,#REF!,8,FALSE)</f>
        <v>#REF!</v>
      </c>
      <c r="J134" s="178" t="e">
        <f>VLOOKUP(C134,#REF!,9,FALSE)</f>
        <v>#REF!</v>
      </c>
      <c r="K134" s="178"/>
      <c r="L134" s="353" t="s">
        <v>451</v>
      </c>
      <c r="M134" s="178"/>
      <c r="N134" s="178"/>
      <c r="O134" s="480"/>
      <c r="Q134" s="466" t="s">
        <v>927</v>
      </c>
      <c r="T134" s="476" t="s">
        <v>927</v>
      </c>
      <c r="W134" s="12" t="s">
        <v>983</v>
      </c>
      <c r="Y134" s="12" t="s">
        <v>1</v>
      </c>
      <c r="AA134" s="490" t="s">
        <v>451</v>
      </c>
      <c r="AB134" s="178"/>
      <c r="AC134" s="178"/>
      <c r="AD134" s="480"/>
      <c r="AF134" s="490" t="s">
        <v>451</v>
      </c>
      <c r="AG134" s="178"/>
      <c r="AH134" s="178"/>
      <c r="AI134" s="480"/>
    </row>
    <row r="135" spans="1:35" ht="84" x14ac:dyDescent="0.3">
      <c r="A135" s="177">
        <v>16.2</v>
      </c>
      <c r="B135" s="174" t="s">
        <v>181</v>
      </c>
      <c r="C135" s="179" t="s">
        <v>452</v>
      </c>
      <c r="D135" s="177" t="s">
        <v>183</v>
      </c>
      <c r="E135" s="176" t="s">
        <v>287</v>
      </c>
      <c r="F135" s="177" t="s">
        <v>64</v>
      </c>
      <c r="G135" s="178" t="s">
        <v>10</v>
      </c>
      <c r="H135" s="177" t="s">
        <v>11</v>
      </c>
      <c r="I135" s="399" t="e">
        <f>VLOOKUP(C135,#REF!,8,FALSE)</f>
        <v>#REF!</v>
      </c>
      <c r="J135" s="178" t="e">
        <f>VLOOKUP(C135,#REF!,9,FALSE)</f>
        <v>#REF!</v>
      </c>
      <c r="K135" s="178"/>
      <c r="L135" s="353" t="s">
        <v>452</v>
      </c>
      <c r="M135" s="178"/>
      <c r="N135" s="178"/>
      <c r="O135" s="480"/>
      <c r="Q135" s="466" t="s">
        <v>927</v>
      </c>
      <c r="T135" s="476" t="s">
        <v>927</v>
      </c>
      <c r="W135" s="12" t="s">
        <v>983</v>
      </c>
      <c r="Y135" s="12" t="s">
        <v>1</v>
      </c>
      <c r="AA135" s="490" t="s">
        <v>452</v>
      </c>
      <c r="AB135" s="178"/>
      <c r="AC135" s="178"/>
      <c r="AD135" s="480"/>
      <c r="AF135" s="490" t="s">
        <v>452</v>
      </c>
      <c r="AG135" s="178"/>
      <c r="AH135" s="178"/>
      <c r="AI135" s="480"/>
    </row>
    <row r="136" spans="1:35" ht="72" x14ac:dyDescent="0.3">
      <c r="A136" s="177">
        <v>16.2</v>
      </c>
      <c r="B136" s="174" t="s">
        <v>181</v>
      </c>
      <c r="C136" s="179" t="s">
        <v>453</v>
      </c>
      <c r="D136" s="177" t="s">
        <v>184</v>
      </c>
      <c r="E136" s="176" t="s">
        <v>287</v>
      </c>
      <c r="F136" s="177" t="s">
        <v>64</v>
      </c>
      <c r="G136" s="178" t="s">
        <v>10</v>
      </c>
      <c r="H136" s="177" t="s">
        <v>11</v>
      </c>
      <c r="I136" s="399" t="e">
        <f>VLOOKUP(C136,#REF!,8,FALSE)</f>
        <v>#REF!</v>
      </c>
      <c r="J136" s="178" t="e">
        <f>VLOOKUP(C136,#REF!,9,FALSE)</f>
        <v>#REF!</v>
      </c>
      <c r="K136" s="178"/>
      <c r="L136" s="353" t="s">
        <v>453</v>
      </c>
      <c r="M136" s="178"/>
      <c r="N136" s="178"/>
      <c r="O136" s="480"/>
      <c r="Q136" s="466" t="s">
        <v>927</v>
      </c>
      <c r="T136" s="476" t="s">
        <v>927</v>
      </c>
      <c r="W136" s="12" t="s">
        <v>983</v>
      </c>
      <c r="Y136" s="12" t="s">
        <v>1</v>
      </c>
      <c r="AA136" s="490" t="s">
        <v>453</v>
      </c>
      <c r="AB136" s="178"/>
      <c r="AC136" s="178"/>
      <c r="AD136" s="480"/>
      <c r="AF136" s="490" t="s">
        <v>453</v>
      </c>
      <c r="AG136" s="178"/>
      <c r="AH136" s="178"/>
      <c r="AI136" s="480"/>
    </row>
    <row r="137" spans="1:35" ht="84" x14ac:dyDescent="0.3">
      <c r="A137" s="177">
        <v>16.2</v>
      </c>
      <c r="B137" s="174" t="s">
        <v>181</v>
      </c>
      <c r="C137" s="179" t="s">
        <v>454</v>
      </c>
      <c r="D137" s="177" t="s">
        <v>185</v>
      </c>
      <c r="E137" s="176" t="s">
        <v>287</v>
      </c>
      <c r="F137" s="177" t="s">
        <v>64</v>
      </c>
      <c r="G137" s="178" t="s">
        <v>10</v>
      </c>
      <c r="H137" s="177" t="s">
        <v>11</v>
      </c>
      <c r="I137" s="399" t="e">
        <f>VLOOKUP(C137,#REF!,8,FALSE)</f>
        <v>#REF!</v>
      </c>
      <c r="J137" s="178" t="e">
        <f>VLOOKUP(C137,#REF!,9,FALSE)</f>
        <v>#REF!</v>
      </c>
      <c r="K137" s="178"/>
      <c r="L137" s="353" t="s">
        <v>454</v>
      </c>
      <c r="M137" s="178"/>
      <c r="N137" s="178"/>
      <c r="O137" s="480"/>
      <c r="Q137" s="466" t="s">
        <v>927</v>
      </c>
      <c r="T137" s="476" t="s">
        <v>927</v>
      </c>
      <c r="W137" s="12" t="s">
        <v>983</v>
      </c>
      <c r="Y137" s="12" t="s">
        <v>1</v>
      </c>
      <c r="AA137" s="490" t="s">
        <v>454</v>
      </c>
      <c r="AB137" s="178"/>
      <c r="AC137" s="178"/>
      <c r="AD137" s="480"/>
      <c r="AF137" s="490" t="s">
        <v>454</v>
      </c>
      <c r="AG137" s="178"/>
      <c r="AH137" s="178"/>
      <c r="AI137" s="480"/>
    </row>
    <row r="138" spans="1:35" ht="72" x14ac:dyDescent="0.3">
      <c r="A138" s="177">
        <v>16.2</v>
      </c>
      <c r="B138" s="174" t="s">
        <v>181</v>
      </c>
      <c r="C138" s="179" t="s">
        <v>455</v>
      </c>
      <c r="D138" s="177" t="s">
        <v>186</v>
      </c>
      <c r="E138" s="176" t="s">
        <v>287</v>
      </c>
      <c r="F138" s="177" t="s">
        <v>64</v>
      </c>
      <c r="G138" s="178" t="s">
        <v>10</v>
      </c>
      <c r="H138" s="177" t="s">
        <v>11</v>
      </c>
      <c r="I138" s="399" t="e">
        <f>VLOOKUP(C138,#REF!,8,FALSE)</f>
        <v>#REF!</v>
      </c>
      <c r="J138" s="178" t="e">
        <f>VLOOKUP(C138,#REF!,9,FALSE)</f>
        <v>#REF!</v>
      </c>
      <c r="K138" s="178"/>
      <c r="L138" s="353" t="s">
        <v>455</v>
      </c>
      <c r="M138" s="178"/>
      <c r="N138" s="178"/>
      <c r="O138" s="480"/>
      <c r="Q138" s="466" t="s">
        <v>927</v>
      </c>
      <c r="T138" s="476" t="s">
        <v>927</v>
      </c>
      <c r="W138" s="12" t="s">
        <v>983</v>
      </c>
      <c r="Y138" s="12" t="s">
        <v>1</v>
      </c>
      <c r="AA138" s="490" t="s">
        <v>455</v>
      </c>
      <c r="AB138" s="178"/>
      <c r="AC138" s="178"/>
      <c r="AD138" s="480"/>
      <c r="AF138" s="490" t="s">
        <v>455</v>
      </c>
      <c r="AG138" s="178"/>
      <c r="AH138" s="178"/>
      <c r="AI138" s="480"/>
    </row>
    <row r="139" spans="1:35" ht="60" x14ac:dyDescent="0.3">
      <c r="A139" s="177">
        <v>16.2</v>
      </c>
      <c r="B139" s="174" t="s">
        <v>181</v>
      </c>
      <c r="C139" s="179" t="s">
        <v>456</v>
      </c>
      <c r="D139" s="177" t="s">
        <v>187</v>
      </c>
      <c r="E139" s="176" t="s">
        <v>287</v>
      </c>
      <c r="F139" s="177" t="s">
        <v>64</v>
      </c>
      <c r="G139" s="178" t="s">
        <v>10</v>
      </c>
      <c r="H139" s="177" t="s">
        <v>11</v>
      </c>
      <c r="I139" s="399" t="e">
        <f>VLOOKUP(C139,#REF!,8,FALSE)</f>
        <v>#REF!</v>
      </c>
      <c r="J139" s="178" t="e">
        <f>VLOOKUP(C139,#REF!,9,FALSE)</f>
        <v>#REF!</v>
      </c>
      <c r="K139" s="178"/>
      <c r="L139" s="353" t="s">
        <v>456</v>
      </c>
      <c r="M139" s="178"/>
      <c r="N139" s="178"/>
      <c r="O139" s="480"/>
      <c r="Q139" s="466" t="s">
        <v>927</v>
      </c>
      <c r="T139" s="476" t="s">
        <v>927</v>
      </c>
      <c r="W139" s="12" t="s">
        <v>983</v>
      </c>
      <c r="Y139" s="12" t="s">
        <v>1</v>
      </c>
      <c r="AA139" s="490" t="s">
        <v>456</v>
      </c>
      <c r="AB139" s="178"/>
      <c r="AC139" s="178"/>
      <c r="AD139" s="480"/>
      <c r="AF139" s="490" t="s">
        <v>456</v>
      </c>
      <c r="AG139" s="178"/>
      <c r="AH139" s="178"/>
      <c r="AI139" s="480"/>
    </row>
    <row r="140" spans="1:35" ht="48" x14ac:dyDescent="0.3">
      <c r="A140" s="177">
        <v>16.2</v>
      </c>
      <c r="B140" s="174" t="s">
        <v>181</v>
      </c>
      <c r="C140" s="179" t="s">
        <v>457</v>
      </c>
      <c r="D140" s="177" t="s">
        <v>188</v>
      </c>
      <c r="E140" s="176" t="s">
        <v>287</v>
      </c>
      <c r="F140" s="177" t="s">
        <v>64</v>
      </c>
      <c r="G140" s="178" t="s">
        <v>10</v>
      </c>
      <c r="H140" s="177" t="s">
        <v>11</v>
      </c>
      <c r="I140" s="399" t="e">
        <f>VLOOKUP(C140,#REF!,8,FALSE)</f>
        <v>#REF!</v>
      </c>
      <c r="J140" s="178" t="e">
        <f>VLOOKUP(C140,#REF!,9,FALSE)</f>
        <v>#REF!</v>
      </c>
      <c r="K140" s="178"/>
      <c r="L140" s="353" t="s">
        <v>457</v>
      </c>
      <c r="M140" s="178"/>
      <c r="N140" s="178"/>
      <c r="O140" s="480"/>
      <c r="Q140" s="466" t="s">
        <v>927</v>
      </c>
      <c r="T140" s="476" t="s">
        <v>927</v>
      </c>
      <c r="W140" s="12" t="s">
        <v>983</v>
      </c>
      <c r="Y140" s="12" t="s">
        <v>1</v>
      </c>
      <c r="AA140" s="490" t="s">
        <v>457</v>
      </c>
      <c r="AB140" s="178"/>
      <c r="AC140" s="178"/>
      <c r="AD140" s="480"/>
      <c r="AF140" s="490" t="s">
        <v>457</v>
      </c>
      <c r="AG140" s="178"/>
      <c r="AH140" s="178"/>
      <c r="AI140" s="480"/>
    </row>
    <row r="141" spans="1:35" ht="108" x14ac:dyDescent="0.3">
      <c r="A141" s="177">
        <v>16.2</v>
      </c>
      <c r="B141" s="174" t="s">
        <v>181</v>
      </c>
      <c r="C141" s="179" t="s">
        <v>543</v>
      </c>
      <c r="D141" s="177" t="s">
        <v>189</v>
      </c>
      <c r="E141" s="177" t="s">
        <v>287</v>
      </c>
      <c r="F141" s="177" t="s">
        <v>64</v>
      </c>
      <c r="G141" s="178" t="s">
        <v>644</v>
      </c>
      <c r="H141" s="177" t="s">
        <v>11</v>
      </c>
      <c r="I141" s="399" t="e">
        <f>VLOOKUP(C141,#REF!,8,FALSE)</f>
        <v>#REF!</v>
      </c>
      <c r="J141" s="178" t="e">
        <f>VLOOKUP(C141,#REF!,9,FALSE)</f>
        <v>#REF!</v>
      </c>
      <c r="K141" s="177" t="s">
        <v>937</v>
      </c>
      <c r="L141" s="405"/>
      <c r="M141" s="178"/>
      <c r="N141" s="178"/>
      <c r="O141" s="480"/>
      <c r="R141" s="484" t="s">
        <v>927</v>
      </c>
      <c r="U141" s="470" t="s">
        <v>927</v>
      </c>
      <c r="X141" s="12" t="s">
        <v>289</v>
      </c>
      <c r="Z141" s="12" t="s">
        <v>1</v>
      </c>
      <c r="AA141" s="490" t="s">
        <v>543</v>
      </c>
      <c r="AB141" s="178"/>
      <c r="AC141" s="178"/>
      <c r="AD141" s="480"/>
      <c r="AF141" s="490" t="s">
        <v>543</v>
      </c>
      <c r="AG141" s="178"/>
      <c r="AH141" s="178"/>
      <c r="AI141" s="480"/>
    </row>
    <row r="142" spans="1:35" ht="96" x14ac:dyDescent="0.3">
      <c r="A142" s="177">
        <v>16.2</v>
      </c>
      <c r="B142" s="174" t="s">
        <v>181</v>
      </c>
      <c r="C142" s="179" t="s">
        <v>458</v>
      </c>
      <c r="D142" s="177" t="s">
        <v>191</v>
      </c>
      <c r="E142" s="176" t="s">
        <v>287</v>
      </c>
      <c r="F142" s="177" t="s">
        <v>192</v>
      </c>
      <c r="G142" s="178" t="s">
        <v>10</v>
      </c>
      <c r="H142" s="177" t="s">
        <v>11</v>
      </c>
      <c r="I142" s="399" t="e">
        <f>VLOOKUP(C142,#REF!,8,FALSE)</f>
        <v>#REF!</v>
      </c>
      <c r="J142" s="178" t="e">
        <f>VLOOKUP(C142,#REF!,9,FALSE)</f>
        <v>#REF!</v>
      </c>
      <c r="K142" s="178"/>
      <c r="L142" s="353" t="s">
        <v>458</v>
      </c>
      <c r="M142" s="178"/>
      <c r="N142" s="178"/>
      <c r="O142" s="480"/>
      <c r="Q142" s="466" t="s">
        <v>927</v>
      </c>
      <c r="T142" s="476" t="s">
        <v>927</v>
      </c>
      <c r="W142" s="12" t="s">
        <v>983</v>
      </c>
      <c r="Y142" s="12" t="s">
        <v>1</v>
      </c>
      <c r="AA142" s="490" t="s">
        <v>458</v>
      </c>
      <c r="AB142" s="178"/>
      <c r="AC142" s="178"/>
      <c r="AD142" s="480"/>
      <c r="AF142" s="490" t="s">
        <v>458</v>
      </c>
      <c r="AG142" s="178"/>
      <c r="AH142" s="178"/>
      <c r="AI142" s="480"/>
    </row>
    <row r="143" spans="1:35" ht="48" x14ac:dyDescent="0.3">
      <c r="A143" s="177">
        <v>16.2</v>
      </c>
      <c r="B143" s="174" t="s">
        <v>181</v>
      </c>
      <c r="C143" s="179" t="s">
        <v>459</v>
      </c>
      <c r="D143" s="177" t="s">
        <v>193</v>
      </c>
      <c r="E143" s="176" t="s">
        <v>287</v>
      </c>
      <c r="F143" s="177" t="s">
        <v>64</v>
      </c>
      <c r="G143" s="178" t="s">
        <v>10</v>
      </c>
      <c r="H143" s="177" t="s">
        <v>11</v>
      </c>
      <c r="I143" s="399" t="e">
        <f>VLOOKUP(C143,#REF!,8,FALSE)</f>
        <v>#REF!</v>
      </c>
      <c r="J143" s="178" t="e">
        <f>VLOOKUP(C143,#REF!,9,FALSE)</f>
        <v>#REF!</v>
      </c>
      <c r="K143" s="178"/>
      <c r="L143" s="353" t="s">
        <v>459</v>
      </c>
      <c r="M143" s="178"/>
      <c r="N143" s="178"/>
      <c r="O143" s="480"/>
      <c r="Q143" s="466" t="s">
        <v>927</v>
      </c>
      <c r="T143" s="476" t="s">
        <v>927</v>
      </c>
      <c r="W143" s="12" t="s">
        <v>983</v>
      </c>
      <c r="Y143" s="12" t="s">
        <v>1</v>
      </c>
      <c r="AA143" s="490" t="s">
        <v>459</v>
      </c>
      <c r="AB143" s="178"/>
      <c r="AC143" s="178"/>
      <c r="AD143" s="480"/>
      <c r="AF143" s="490" t="s">
        <v>459</v>
      </c>
      <c r="AG143" s="178"/>
      <c r="AH143" s="178"/>
      <c r="AI143" s="480"/>
    </row>
    <row r="144" spans="1:35" ht="48" x14ac:dyDescent="0.3">
      <c r="A144" s="177">
        <v>16.2</v>
      </c>
      <c r="B144" s="174" t="s">
        <v>181</v>
      </c>
      <c r="C144" s="179" t="s">
        <v>460</v>
      </c>
      <c r="D144" s="177" t="s">
        <v>194</v>
      </c>
      <c r="E144" s="176" t="s">
        <v>287</v>
      </c>
      <c r="F144" s="177" t="s">
        <v>64</v>
      </c>
      <c r="G144" s="178" t="s">
        <v>10</v>
      </c>
      <c r="H144" s="177" t="s">
        <v>11</v>
      </c>
      <c r="I144" s="399" t="e">
        <f>VLOOKUP(C144,#REF!,8,FALSE)</f>
        <v>#REF!</v>
      </c>
      <c r="J144" s="178" t="e">
        <f>VLOOKUP(C144,#REF!,9,FALSE)</f>
        <v>#REF!</v>
      </c>
      <c r="K144" s="178"/>
      <c r="L144" s="353" t="s">
        <v>460</v>
      </c>
      <c r="M144" s="178"/>
      <c r="N144" s="178"/>
      <c r="O144" s="480"/>
      <c r="Q144" s="466" t="s">
        <v>927</v>
      </c>
      <c r="T144" s="476" t="s">
        <v>927</v>
      </c>
      <c r="W144" s="12" t="s">
        <v>983</v>
      </c>
      <c r="Y144" s="12" t="s">
        <v>1</v>
      </c>
      <c r="AA144" s="490" t="s">
        <v>460</v>
      </c>
      <c r="AB144" s="178"/>
      <c r="AC144" s="178"/>
      <c r="AD144" s="480"/>
      <c r="AF144" s="490" t="s">
        <v>460</v>
      </c>
      <c r="AG144" s="178"/>
      <c r="AH144" s="178"/>
      <c r="AI144" s="480"/>
    </row>
    <row r="145" spans="1:37" ht="36" x14ac:dyDescent="0.3">
      <c r="A145" s="177">
        <v>16.2</v>
      </c>
      <c r="B145" s="174" t="s">
        <v>181</v>
      </c>
      <c r="C145" s="179" t="s">
        <v>461</v>
      </c>
      <c r="D145" s="177" t="s">
        <v>195</v>
      </c>
      <c r="E145" s="176" t="s">
        <v>287</v>
      </c>
      <c r="F145" s="177" t="s">
        <v>64</v>
      </c>
      <c r="G145" s="178" t="s">
        <v>10</v>
      </c>
      <c r="H145" s="177" t="s">
        <v>11</v>
      </c>
      <c r="I145" s="399" t="e">
        <f>VLOOKUP(C145,#REF!,8,FALSE)</f>
        <v>#REF!</v>
      </c>
      <c r="J145" s="178" t="e">
        <f>VLOOKUP(C145,#REF!,9,FALSE)</f>
        <v>#REF!</v>
      </c>
      <c r="K145" s="178"/>
      <c r="L145" s="353" t="s">
        <v>461</v>
      </c>
      <c r="M145" s="178"/>
      <c r="N145" s="178"/>
      <c r="O145" s="480"/>
      <c r="Q145" s="466" t="s">
        <v>927</v>
      </c>
      <c r="T145" s="476" t="s">
        <v>927</v>
      </c>
      <c r="W145" s="12" t="s">
        <v>983</v>
      </c>
      <c r="Y145" s="12" t="s">
        <v>1</v>
      </c>
      <c r="AA145" s="490" t="s">
        <v>461</v>
      </c>
      <c r="AB145" s="178"/>
      <c r="AC145" s="178"/>
      <c r="AD145" s="480"/>
      <c r="AF145" s="490" t="s">
        <v>461</v>
      </c>
      <c r="AG145" s="178"/>
      <c r="AH145" s="178"/>
      <c r="AI145" s="480"/>
    </row>
    <row r="146" spans="1:37" ht="48" x14ac:dyDescent="0.3">
      <c r="A146" s="177">
        <v>16.2</v>
      </c>
      <c r="B146" s="174" t="s">
        <v>181</v>
      </c>
      <c r="C146" s="179" t="s">
        <v>462</v>
      </c>
      <c r="D146" s="177" t="s">
        <v>196</v>
      </c>
      <c r="E146" s="176" t="s">
        <v>287</v>
      </c>
      <c r="F146" s="177" t="s">
        <v>64</v>
      </c>
      <c r="G146" s="178" t="s">
        <v>10</v>
      </c>
      <c r="H146" s="177" t="s">
        <v>11</v>
      </c>
      <c r="I146" s="399" t="e">
        <f>VLOOKUP(C146,#REF!,8,FALSE)</f>
        <v>#REF!</v>
      </c>
      <c r="J146" s="178" t="e">
        <f>VLOOKUP(C146,#REF!,9,FALSE)</f>
        <v>#REF!</v>
      </c>
      <c r="K146" s="178"/>
      <c r="L146" s="353" t="s">
        <v>462</v>
      </c>
      <c r="M146" s="178"/>
      <c r="N146" s="178"/>
      <c r="O146" s="480"/>
      <c r="Q146" s="466" t="s">
        <v>927</v>
      </c>
      <c r="T146" s="476" t="s">
        <v>927</v>
      </c>
      <c r="W146" s="12" t="s">
        <v>983</v>
      </c>
      <c r="Y146" s="12" t="s">
        <v>1</v>
      </c>
      <c r="AA146" s="490" t="s">
        <v>462</v>
      </c>
      <c r="AB146" s="178"/>
      <c r="AC146" s="178"/>
      <c r="AD146" s="480"/>
      <c r="AF146" s="490" t="s">
        <v>462</v>
      </c>
      <c r="AG146" s="178"/>
      <c r="AH146" s="178"/>
      <c r="AI146" s="480"/>
    </row>
    <row r="147" spans="1:37" ht="36" x14ac:dyDescent="0.3">
      <c r="A147" s="177">
        <v>16.2</v>
      </c>
      <c r="B147" s="174" t="s">
        <v>181</v>
      </c>
      <c r="C147" s="179" t="s">
        <v>463</v>
      </c>
      <c r="D147" s="177" t="s">
        <v>197</v>
      </c>
      <c r="E147" s="176" t="s">
        <v>287</v>
      </c>
      <c r="F147" s="177" t="s">
        <v>64</v>
      </c>
      <c r="G147" s="178" t="s">
        <v>10</v>
      </c>
      <c r="H147" s="177" t="s">
        <v>11</v>
      </c>
      <c r="I147" s="399" t="e">
        <f>VLOOKUP(C147,#REF!,8,FALSE)</f>
        <v>#REF!</v>
      </c>
      <c r="J147" s="178" t="e">
        <f>VLOOKUP(C147,#REF!,9,FALSE)</f>
        <v>#REF!</v>
      </c>
      <c r="K147" s="178"/>
      <c r="L147" s="353" t="s">
        <v>463</v>
      </c>
      <c r="M147" s="178"/>
      <c r="N147" s="178"/>
      <c r="O147" s="480"/>
      <c r="Q147" s="466" t="s">
        <v>927</v>
      </c>
      <c r="T147" s="476" t="s">
        <v>927</v>
      </c>
      <c r="W147" s="12" t="s">
        <v>983</v>
      </c>
      <c r="Y147" s="12" t="s">
        <v>1</v>
      </c>
      <c r="AA147" s="490" t="s">
        <v>463</v>
      </c>
      <c r="AB147" s="178"/>
      <c r="AC147" s="178"/>
      <c r="AD147" s="480"/>
      <c r="AF147" s="490" t="s">
        <v>463</v>
      </c>
      <c r="AG147" s="178"/>
      <c r="AH147" s="178"/>
      <c r="AI147" s="480"/>
    </row>
    <row r="148" spans="1:37" ht="72" x14ac:dyDescent="0.3">
      <c r="A148" s="177">
        <v>16.2</v>
      </c>
      <c r="B148" s="174" t="s">
        <v>181</v>
      </c>
      <c r="C148" s="179" t="s">
        <v>544</v>
      </c>
      <c r="D148" s="177" t="s">
        <v>198</v>
      </c>
      <c r="E148" s="177" t="s">
        <v>287</v>
      </c>
      <c r="F148" s="177" t="s">
        <v>64</v>
      </c>
      <c r="G148" s="178" t="s">
        <v>644</v>
      </c>
      <c r="H148" s="177" t="s">
        <v>11</v>
      </c>
      <c r="I148" s="399" t="e">
        <f>VLOOKUP(C148,#REF!,8,FALSE)</f>
        <v>#REF!</v>
      </c>
      <c r="J148" s="178" t="e">
        <f>VLOOKUP(C148,#REF!,9,FALSE)</f>
        <v>#REF!</v>
      </c>
      <c r="K148" s="177" t="s">
        <v>937</v>
      </c>
      <c r="L148" s="405"/>
      <c r="M148" s="178"/>
      <c r="N148" s="178"/>
      <c r="O148" s="480"/>
      <c r="R148" s="484" t="s">
        <v>927</v>
      </c>
      <c r="U148" s="470" t="s">
        <v>927</v>
      </c>
      <c r="X148" s="12" t="s">
        <v>289</v>
      </c>
      <c r="Z148" s="12" t="s">
        <v>1</v>
      </c>
      <c r="AA148" s="490" t="s">
        <v>544</v>
      </c>
      <c r="AB148" s="178"/>
      <c r="AC148" s="178"/>
      <c r="AD148" s="480"/>
      <c r="AF148" s="490" t="s">
        <v>544</v>
      </c>
      <c r="AG148" s="178"/>
      <c r="AH148" s="178"/>
      <c r="AI148" s="480"/>
    </row>
    <row r="149" spans="1:37" ht="36" x14ac:dyDescent="0.3">
      <c r="A149" s="177">
        <v>16.2</v>
      </c>
      <c r="B149" s="174" t="s">
        <v>181</v>
      </c>
      <c r="C149" s="179" t="s">
        <v>464</v>
      </c>
      <c r="D149" s="177" t="s">
        <v>200</v>
      </c>
      <c r="E149" s="176" t="s">
        <v>287</v>
      </c>
      <c r="F149" s="177" t="s">
        <v>192</v>
      </c>
      <c r="G149" s="178" t="s">
        <v>10</v>
      </c>
      <c r="H149" s="177" t="s">
        <v>11</v>
      </c>
      <c r="I149" s="399" t="e">
        <f>VLOOKUP(C149,#REF!,8,FALSE)</f>
        <v>#REF!</v>
      </c>
      <c r="J149" s="178" t="e">
        <f>VLOOKUP(C149,#REF!,9,FALSE)</f>
        <v>#REF!</v>
      </c>
      <c r="K149" s="178"/>
      <c r="L149" s="353" t="s">
        <v>464</v>
      </c>
      <c r="M149" s="178"/>
      <c r="N149" s="178"/>
      <c r="O149" s="480"/>
      <c r="Q149" s="466" t="s">
        <v>927</v>
      </c>
      <c r="T149" s="476" t="s">
        <v>927</v>
      </c>
      <c r="W149" s="12" t="s">
        <v>983</v>
      </c>
      <c r="Y149" s="12" t="s">
        <v>1</v>
      </c>
      <c r="AA149" s="490" t="s">
        <v>464</v>
      </c>
      <c r="AB149" s="178"/>
      <c r="AC149" s="178"/>
      <c r="AD149" s="480"/>
      <c r="AF149" s="490" t="s">
        <v>464</v>
      </c>
      <c r="AG149" s="178"/>
      <c r="AH149" s="178"/>
      <c r="AI149" s="480"/>
    </row>
    <row r="150" spans="1:37" ht="72" x14ac:dyDescent="0.3">
      <c r="A150" s="177">
        <v>16.2</v>
      </c>
      <c r="B150" s="174" t="s">
        <v>181</v>
      </c>
      <c r="C150" s="179" t="s">
        <v>465</v>
      </c>
      <c r="D150" s="176" t="s">
        <v>201</v>
      </c>
      <c r="E150" s="176" t="s">
        <v>287</v>
      </c>
      <c r="F150" s="177" t="s">
        <v>43</v>
      </c>
      <c r="G150" s="178" t="s">
        <v>10</v>
      </c>
      <c r="H150" s="177" t="s">
        <v>11</v>
      </c>
      <c r="I150" s="399" t="e">
        <f>VLOOKUP(C150,#REF!,8,FALSE)</f>
        <v>#REF!</v>
      </c>
      <c r="J150" s="178" t="e">
        <f>VLOOKUP(C150,#REF!,9,FALSE)</f>
        <v>#REF!</v>
      </c>
      <c r="K150" s="178"/>
      <c r="L150" s="353" t="s">
        <v>465</v>
      </c>
      <c r="M150" s="178"/>
      <c r="N150" s="178"/>
      <c r="O150" s="480"/>
      <c r="Q150" s="466" t="s">
        <v>927</v>
      </c>
      <c r="T150" s="476" t="s">
        <v>927</v>
      </c>
      <c r="W150" s="12" t="s">
        <v>983</v>
      </c>
      <c r="Y150" s="12" t="s">
        <v>1</v>
      </c>
      <c r="AA150" s="490" t="s">
        <v>465</v>
      </c>
      <c r="AB150" s="178"/>
      <c r="AC150" s="178"/>
      <c r="AD150" s="480"/>
      <c r="AF150" s="490" t="s">
        <v>465</v>
      </c>
      <c r="AG150" s="178"/>
      <c r="AH150" s="178"/>
      <c r="AI150" s="480"/>
    </row>
    <row r="151" spans="1:37" ht="84" x14ac:dyDescent="0.3">
      <c r="A151" s="177">
        <v>16.2</v>
      </c>
      <c r="B151" s="174" t="s">
        <v>181</v>
      </c>
      <c r="C151" s="179" t="s">
        <v>466</v>
      </c>
      <c r="D151" s="176" t="s">
        <v>202</v>
      </c>
      <c r="E151" s="176" t="s">
        <v>287</v>
      </c>
      <c r="F151" s="177" t="s">
        <v>43</v>
      </c>
      <c r="G151" s="178" t="s">
        <v>10</v>
      </c>
      <c r="H151" s="177" t="s">
        <v>11</v>
      </c>
      <c r="I151" s="399" t="e">
        <f>VLOOKUP(C151,#REF!,8,FALSE)</f>
        <v>#REF!</v>
      </c>
      <c r="J151" s="178" t="e">
        <f>VLOOKUP(C151,#REF!,9,FALSE)</f>
        <v>#REF!</v>
      </c>
      <c r="K151" s="178"/>
      <c r="L151" s="353" t="s">
        <v>466</v>
      </c>
      <c r="M151" s="178"/>
      <c r="N151" s="178"/>
      <c r="O151" s="480"/>
      <c r="Q151" s="466" t="s">
        <v>927</v>
      </c>
      <c r="T151" s="476" t="s">
        <v>927</v>
      </c>
      <c r="W151" s="12" t="s">
        <v>983</v>
      </c>
      <c r="Y151" s="12" t="s">
        <v>1</v>
      </c>
      <c r="AA151" s="490" t="s">
        <v>466</v>
      </c>
      <c r="AB151" s="178"/>
      <c r="AC151" s="178"/>
      <c r="AD151" s="480"/>
      <c r="AF151" s="490" t="s">
        <v>466</v>
      </c>
      <c r="AG151" s="178"/>
      <c r="AH151" s="178"/>
      <c r="AI151" s="480"/>
    </row>
    <row r="152" spans="1:37" ht="48" x14ac:dyDescent="0.3">
      <c r="A152" s="177">
        <v>16.2</v>
      </c>
      <c r="B152" s="174" t="s">
        <v>181</v>
      </c>
      <c r="C152" s="179" t="s">
        <v>467</v>
      </c>
      <c r="D152" s="176" t="s">
        <v>203</v>
      </c>
      <c r="E152" s="176" t="s">
        <v>287</v>
      </c>
      <c r="F152" s="177" t="s">
        <v>45</v>
      </c>
      <c r="G152" s="178" t="s">
        <v>10</v>
      </c>
      <c r="H152" s="177" t="s">
        <v>11</v>
      </c>
      <c r="I152" s="399" t="e">
        <f>VLOOKUP(C152,#REF!,8,FALSE)</f>
        <v>#REF!</v>
      </c>
      <c r="J152" s="178" t="e">
        <f>VLOOKUP(C152,#REF!,9,FALSE)</f>
        <v>#REF!</v>
      </c>
      <c r="K152" s="178"/>
      <c r="L152" s="353" t="s">
        <v>467</v>
      </c>
      <c r="M152" s="178"/>
      <c r="N152" s="178"/>
      <c r="O152" s="480"/>
      <c r="Q152" s="466" t="s">
        <v>927</v>
      </c>
      <c r="T152" s="476" t="s">
        <v>927</v>
      </c>
      <c r="W152" s="12" t="s">
        <v>983</v>
      </c>
      <c r="Y152" s="12" t="s">
        <v>1</v>
      </c>
      <c r="AA152" s="490" t="s">
        <v>467</v>
      </c>
      <c r="AB152" s="178"/>
      <c r="AC152" s="178"/>
      <c r="AD152" s="480"/>
      <c r="AF152" s="490" t="s">
        <v>467</v>
      </c>
      <c r="AG152" s="178"/>
      <c r="AH152" s="178"/>
      <c r="AI152" s="480"/>
    </row>
    <row r="153" spans="1:37" ht="36" x14ac:dyDescent="0.3">
      <c r="A153" s="177">
        <v>16.2</v>
      </c>
      <c r="B153" s="174" t="s">
        <v>181</v>
      </c>
      <c r="C153" s="179" t="s">
        <v>468</v>
      </c>
      <c r="D153" s="176" t="s">
        <v>204</v>
      </c>
      <c r="E153" s="176" t="s">
        <v>287</v>
      </c>
      <c r="F153" s="177" t="s">
        <v>64</v>
      </c>
      <c r="G153" s="178" t="s">
        <v>10</v>
      </c>
      <c r="H153" s="177" t="s">
        <v>11</v>
      </c>
      <c r="I153" s="399" t="e">
        <f>VLOOKUP(C153,#REF!,8,FALSE)</f>
        <v>#REF!</v>
      </c>
      <c r="J153" s="178" t="e">
        <f>VLOOKUP(C153,#REF!,9,FALSE)</f>
        <v>#REF!</v>
      </c>
      <c r="K153" s="178"/>
      <c r="L153" s="353" t="s">
        <v>468</v>
      </c>
      <c r="M153" s="178"/>
      <c r="N153" s="178"/>
      <c r="O153" s="480"/>
      <c r="Q153" s="466" t="s">
        <v>927</v>
      </c>
      <c r="T153" s="476" t="s">
        <v>927</v>
      </c>
      <c r="W153" s="12" t="s">
        <v>983</v>
      </c>
      <c r="Y153" s="12" t="s">
        <v>1</v>
      </c>
      <c r="AA153" s="490" t="s">
        <v>468</v>
      </c>
      <c r="AB153" s="178"/>
      <c r="AC153" s="178"/>
      <c r="AD153" s="480"/>
      <c r="AF153" s="490" t="s">
        <v>468</v>
      </c>
      <c r="AG153" s="178"/>
      <c r="AH153" s="178"/>
      <c r="AI153" s="480"/>
    </row>
    <row r="154" spans="1:37" ht="36" x14ac:dyDescent="0.3">
      <c r="A154" s="177">
        <v>16.3</v>
      </c>
      <c r="B154" s="174" t="s">
        <v>205</v>
      </c>
      <c r="C154" s="179" t="s">
        <v>469</v>
      </c>
      <c r="D154" s="176" t="s">
        <v>206</v>
      </c>
      <c r="E154" s="176" t="s">
        <v>287</v>
      </c>
      <c r="F154" s="177" t="s">
        <v>9</v>
      </c>
      <c r="G154" s="178" t="s">
        <v>10</v>
      </c>
      <c r="H154" s="177" t="s">
        <v>11</v>
      </c>
      <c r="I154" s="399" t="e">
        <f>VLOOKUP(C154,#REF!,8,FALSE)</f>
        <v>#REF!</v>
      </c>
      <c r="J154" s="178" t="e">
        <f>VLOOKUP(C154,#REF!,9,FALSE)</f>
        <v>#REF!</v>
      </c>
      <c r="K154" s="178"/>
      <c r="L154" s="353" t="s">
        <v>469</v>
      </c>
      <c r="M154" s="178"/>
      <c r="N154" s="178"/>
      <c r="O154" s="480"/>
      <c r="Q154" s="466" t="s">
        <v>927</v>
      </c>
      <c r="T154" s="476" t="s">
        <v>927</v>
      </c>
      <c r="W154" s="12" t="s">
        <v>983</v>
      </c>
      <c r="Y154" s="12" t="s">
        <v>1</v>
      </c>
      <c r="AA154" s="490" t="s">
        <v>469</v>
      </c>
      <c r="AB154" s="178"/>
      <c r="AC154" s="178"/>
      <c r="AD154" s="480"/>
      <c r="AF154" s="490" t="s">
        <v>469</v>
      </c>
      <c r="AG154" s="178"/>
      <c r="AH154" s="178"/>
      <c r="AI154" s="480"/>
    </row>
    <row r="155" spans="1:37" ht="36.5" thickBot="1" x14ac:dyDescent="0.35">
      <c r="A155" s="177">
        <v>16.3</v>
      </c>
      <c r="B155" s="174" t="s">
        <v>205</v>
      </c>
      <c r="C155" s="179" t="s">
        <v>470</v>
      </c>
      <c r="D155" s="176" t="s">
        <v>207</v>
      </c>
      <c r="E155" s="176" t="s">
        <v>287</v>
      </c>
      <c r="F155" s="177" t="s">
        <v>9</v>
      </c>
      <c r="G155" s="178" t="s">
        <v>10</v>
      </c>
      <c r="H155" s="177" t="s">
        <v>11</v>
      </c>
      <c r="I155" s="399" t="e">
        <f>VLOOKUP(C155,#REF!,8,FALSE)</f>
        <v>#REF!</v>
      </c>
      <c r="J155" s="178" t="e">
        <f>VLOOKUP(C155,#REF!,9,FALSE)</f>
        <v>#REF!</v>
      </c>
      <c r="K155" s="178"/>
      <c r="L155" s="353" t="s">
        <v>470</v>
      </c>
      <c r="M155" s="178"/>
      <c r="N155" s="178"/>
      <c r="O155" s="480"/>
      <c r="Q155" s="466" t="s">
        <v>927</v>
      </c>
      <c r="T155" s="476" t="s">
        <v>927</v>
      </c>
      <c r="W155" s="12" t="s">
        <v>983</v>
      </c>
      <c r="Y155" s="12" t="s">
        <v>1</v>
      </c>
      <c r="AA155" s="490" t="s">
        <v>470</v>
      </c>
      <c r="AB155" s="178"/>
      <c r="AC155" s="178"/>
      <c r="AD155" s="480"/>
      <c r="AF155" s="490" t="s">
        <v>470</v>
      </c>
      <c r="AG155" s="409"/>
      <c r="AH155" s="409"/>
      <c r="AI155" s="521"/>
    </row>
    <row r="156" spans="1:37" ht="132" x14ac:dyDescent="0.3">
      <c r="A156" s="177">
        <v>16.3</v>
      </c>
      <c r="B156" s="174" t="s">
        <v>205</v>
      </c>
      <c r="C156" s="179" t="s">
        <v>545</v>
      </c>
      <c r="D156" s="176" t="s">
        <v>208</v>
      </c>
      <c r="E156" s="176" t="s">
        <v>209</v>
      </c>
      <c r="F156" s="177" t="s">
        <v>9</v>
      </c>
      <c r="G156" s="178" t="s">
        <v>645</v>
      </c>
      <c r="H156" s="177" t="s">
        <v>11</v>
      </c>
      <c r="I156" s="399" t="e">
        <f>VLOOKUP(C156,#REF!,8,FALSE)</f>
        <v>#REF!</v>
      </c>
      <c r="J156" s="178" t="e">
        <f>VLOOKUP(C156,#REF!,9,FALSE)</f>
        <v>#REF!</v>
      </c>
      <c r="K156" s="178"/>
      <c r="L156" s="353" t="s">
        <v>545</v>
      </c>
      <c r="M156" s="178"/>
      <c r="N156" s="178"/>
      <c r="O156" s="480"/>
      <c r="R156" s="484" t="s">
        <v>927</v>
      </c>
      <c r="U156" s="470" t="s">
        <v>927</v>
      </c>
      <c r="X156" s="12" t="s">
        <v>289</v>
      </c>
      <c r="Z156" s="12" t="s">
        <v>1</v>
      </c>
      <c r="AA156" s="490" t="s">
        <v>545</v>
      </c>
      <c r="AB156" s="178"/>
      <c r="AC156" s="178"/>
      <c r="AD156" s="480"/>
      <c r="AF156" s="520" t="s">
        <v>1144</v>
      </c>
      <c r="AG156" s="522" t="s">
        <v>1145</v>
      </c>
      <c r="AH156" s="523" t="s">
        <v>1146</v>
      </c>
      <c r="AI156" s="523" t="s">
        <v>1147</v>
      </c>
      <c r="AJ156" s="523" t="s">
        <v>1148</v>
      </c>
      <c r="AK156" s="524" t="s">
        <v>1149</v>
      </c>
    </row>
    <row r="157" spans="1:37" ht="120.5" thickBot="1" x14ac:dyDescent="0.35">
      <c r="A157" s="177">
        <v>16.3</v>
      </c>
      <c r="B157" s="174" t="s">
        <v>205</v>
      </c>
      <c r="C157" s="179" t="s">
        <v>546</v>
      </c>
      <c r="D157" s="176" t="s">
        <v>210</v>
      </c>
      <c r="E157" s="176" t="s">
        <v>209</v>
      </c>
      <c r="F157" s="177" t="s">
        <v>9</v>
      </c>
      <c r="G157" s="178" t="s">
        <v>645</v>
      </c>
      <c r="H157" s="177" t="s">
        <v>11</v>
      </c>
      <c r="I157" s="399" t="e">
        <f>VLOOKUP(C157,#REF!,8,FALSE)</f>
        <v>#REF!</v>
      </c>
      <c r="J157" s="178" t="e">
        <f>VLOOKUP(C157,#REF!,9,FALSE)</f>
        <v>#REF!</v>
      </c>
      <c r="K157" s="178"/>
      <c r="L157" s="353" t="s">
        <v>546</v>
      </c>
      <c r="M157" s="178"/>
      <c r="N157" s="178"/>
      <c r="O157" s="480"/>
      <c r="R157" s="484" t="s">
        <v>927</v>
      </c>
      <c r="U157" s="470" t="s">
        <v>927</v>
      </c>
      <c r="X157" s="12" t="s">
        <v>289</v>
      </c>
      <c r="Z157" s="12" t="s">
        <v>1</v>
      </c>
      <c r="AA157" s="490" t="s">
        <v>546</v>
      </c>
      <c r="AB157" s="178"/>
      <c r="AC157" s="178"/>
      <c r="AD157" s="480"/>
      <c r="AF157" s="520" t="s">
        <v>1150</v>
      </c>
      <c r="AG157" s="525" t="s">
        <v>1151</v>
      </c>
      <c r="AH157" s="526" t="s">
        <v>1152</v>
      </c>
      <c r="AI157" s="526" t="s">
        <v>1153</v>
      </c>
      <c r="AJ157" s="526" t="s">
        <v>1154</v>
      </c>
      <c r="AK157" s="527" t="s">
        <v>1155</v>
      </c>
    </row>
    <row r="158" spans="1:37" ht="84" x14ac:dyDescent="0.3">
      <c r="A158" s="177">
        <v>17.100000000000001</v>
      </c>
      <c r="B158" s="174" t="s">
        <v>211</v>
      </c>
      <c r="C158" s="179" t="s">
        <v>471</v>
      </c>
      <c r="D158" s="176" t="s">
        <v>211</v>
      </c>
      <c r="E158" s="176" t="s">
        <v>287</v>
      </c>
      <c r="F158" s="177" t="s">
        <v>64</v>
      </c>
      <c r="G158" s="178" t="s">
        <v>10</v>
      </c>
      <c r="H158" s="177" t="s">
        <v>48</v>
      </c>
      <c r="I158" s="401" t="e">
        <f>VLOOKUP(C158,#REF!,8,FALSE)</f>
        <v>#REF!</v>
      </c>
      <c r="J158" s="178" t="e">
        <f>VLOOKUP(C158,#REF!,9,FALSE)</f>
        <v>#REF!</v>
      </c>
      <c r="K158" s="178"/>
      <c r="L158" s="354" t="s">
        <v>471</v>
      </c>
      <c r="M158" s="178"/>
      <c r="N158" s="178"/>
      <c r="O158" s="480"/>
      <c r="Q158" s="467" t="s">
        <v>743</v>
      </c>
      <c r="T158" s="477" t="s">
        <v>743</v>
      </c>
      <c r="W158" s="12" t="s">
        <v>985</v>
      </c>
      <c r="Y158" s="12" t="s">
        <v>1</v>
      </c>
      <c r="AA158" s="354" t="s">
        <v>471</v>
      </c>
      <c r="AB158" s="178"/>
      <c r="AC158" s="178"/>
      <c r="AD158" s="480"/>
      <c r="AF158" s="354" t="s">
        <v>471</v>
      </c>
      <c r="AG158" s="411"/>
      <c r="AH158" s="411"/>
      <c r="AI158" s="499"/>
    </row>
    <row r="159" spans="1:37" ht="36.5" thickBot="1" x14ac:dyDescent="0.35">
      <c r="A159" s="177">
        <v>17.2</v>
      </c>
      <c r="B159" s="174" t="s">
        <v>212</v>
      </c>
      <c r="C159" s="179" t="s">
        <v>472</v>
      </c>
      <c r="D159" s="176" t="s">
        <v>212</v>
      </c>
      <c r="E159" s="176" t="s">
        <v>287</v>
      </c>
      <c r="F159" s="177" t="s">
        <v>64</v>
      </c>
      <c r="G159" s="178" t="s">
        <v>10</v>
      </c>
      <c r="H159" s="177" t="s">
        <v>48</v>
      </c>
      <c r="I159" s="401" t="e">
        <f>VLOOKUP(C159,#REF!,8,FALSE)</f>
        <v>#REF!</v>
      </c>
      <c r="J159" s="178" t="e">
        <f>VLOOKUP(C159,#REF!,9,FALSE)</f>
        <v>#REF!</v>
      </c>
      <c r="K159" s="178"/>
      <c r="L159" s="354" t="s">
        <v>472</v>
      </c>
      <c r="M159" s="178"/>
      <c r="N159" s="178"/>
      <c r="O159" s="480"/>
      <c r="Q159" s="467" t="s">
        <v>743</v>
      </c>
      <c r="T159" s="477" t="s">
        <v>743</v>
      </c>
      <c r="W159" s="12" t="s">
        <v>985</v>
      </c>
      <c r="Y159" s="12" t="s">
        <v>1</v>
      </c>
      <c r="AA159" s="354" t="s">
        <v>472</v>
      </c>
      <c r="AB159" s="178"/>
      <c r="AC159" s="178"/>
      <c r="AD159" s="480"/>
      <c r="AF159" s="354" t="s">
        <v>472</v>
      </c>
      <c r="AG159" s="178"/>
      <c r="AH159" s="409"/>
      <c r="AI159" s="480"/>
    </row>
    <row r="160" spans="1:37" ht="60.5" thickBot="1" x14ac:dyDescent="0.35">
      <c r="A160" s="177">
        <v>17.3</v>
      </c>
      <c r="B160" s="174" t="s">
        <v>213</v>
      </c>
      <c r="C160" s="179" t="s">
        <v>547</v>
      </c>
      <c r="D160" s="176" t="s">
        <v>631</v>
      </c>
      <c r="E160" s="176" t="s">
        <v>214</v>
      </c>
      <c r="F160" s="177" t="s">
        <v>630</v>
      </c>
      <c r="G160" s="178" t="s">
        <v>646</v>
      </c>
      <c r="H160" s="177" t="s">
        <v>48</v>
      </c>
      <c r="I160" s="401" t="e">
        <f>VLOOKUP("17.3.1(a)",#REF!,8,FALSE)</f>
        <v>#REF!</v>
      </c>
      <c r="J160" s="171" t="s">
        <v>750</v>
      </c>
      <c r="K160" s="178" t="s">
        <v>944</v>
      </c>
      <c r="L160" s="354" t="s">
        <v>744</v>
      </c>
      <c r="M160" s="354" t="s">
        <v>746</v>
      </c>
      <c r="N160" s="178"/>
      <c r="O160" s="480"/>
      <c r="R160" s="485" t="s">
        <v>743</v>
      </c>
      <c r="W160" s="19"/>
      <c r="X160" s="12" t="s">
        <v>1</v>
      </c>
      <c r="Z160" s="12" t="s">
        <v>1</v>
      </c>
      <c r="AA160" s="354" t="s">
        <v>744</v>
      </c>
      <c r="AB160" s="354" t="s">
        <v>746</v>
      </c>
      <c r="AC160" s="178"/>
      <c r="AD160" s="480"/>
      <c r="AF160" s="354" t="s">
        <v>744</v>
      </c>
      <c r="AG160" s="517" t="s">
        <v>746</v>
      </c>
      <c r="AH160" s="519" t="s">
        <v>1156</v>
      </c>
      <c r="AI160" s="518"/>
    </row>
    <row r="161" spans="1:35" ht="24" x14ac:dyDescent="0.3">
      <c r="A161" s="177">
        <v>17.399999999999999</v>
      </c>
      <c r="B161" s="174" t="s">
        <v>215</v>
      </c>
      <c r="C161" s="179" t="s">
        <v>473</v>
      </c>
      <c r="D161" s="176" t="s">
        <v>216</v>
      </c>
      <c r="E161" s="176" t="s">
        <v>287</v>
      </c>
      <c r="F161" s="177" t="s">
        <v>43</v>
      </c>
      <c r="G161" s="178" t="s">
        <v>10</v>
      </c>
      <c r="H161" s="177" t="s">
        <v>48</v>
      </c>
      <c r="I161" s="402" t="e">
        <f>VLOOKUP(C161,#REF!,8,FALSE)</f>
        <v>#REF!</v>
      </c>
      <c r="J161" s="178" t="e">
        <f>VLOOKUP(C161,#REF!,9,FALSE)</f>
        <v>#REF!</v>
      </c>
      <c r="K161" s="178"/>
      <c r="L161" s="355" t="s">
        <v>473</v>
      </c>
      <c r="M161" s="178"/>
      <c r="N161" s="178"/>
      <c r="O161" s="480"/>
      <c r="Q161" s="487" t="s">
        <v>747</v>
      </c>
      <c r="T161" s="478" t="s">
        <v>747</v>
      </c>
      <c r="W161" s="12" t="s">
        <v>289</v>
      </c>
      <c r="Y161" s="12" t="s">
        <v>1</v>
      </c>
      <c r="AA161" s="355" t="s">
        <v>473</v>
      </c>
      <c r="AB161" s="178"/>
      <c r="AC161" s="178"/>
      <c r="AD161" s="480"/>
      <c r="AF161" s="355" t="s">
        <v>473</v>
      </c>
      <c r="AG161" s="178"/>
      <c r="AH161" s="411"/>
      <c r="AI161" s="480"/>
    </row>
    <row r="162" spans="1:35" ht="24" x14ac:dyDescent="0.3">
      <c r="A162" s="177">
        <v>18.100000000000001</v>
      </c>
      <c r="B162" s="174" t="s">
        <v>217</v>
      </c>
      <c r="C162" s="179" t="s">
        <v>474</v>
      </c>
      <c r="D162" s="177" t="s">
        <v>218</v>
      </c>
      <c r="E162" s="176" t="s">
        <v>287</v>
      </c>
      <c r="F162" s="177" t="s">
        <v>45</v>
      </c>
      <c r="G162" s="178" t="s">
        <v>10</v>
      </c>
      <c r="H162" s="177" t="s">
        <v>11</v>
      </c>
      <c r="I162" s="403" t="e">
        <f>VLOOKUP(C162,#REF!,8,FALSE)</f>
        <v>#REF!</v>
      </c>
      <c r="J162" s="178" t="e">
        <f>VLOOKUP(C162,#REF!,9,FALSE)</f>
        <v>#REF!</v>
      </c>
      <c r="K162" s="178"/>
      <c r="L162" s="356" t="s">
        <v>474</v>
      </c>
      <c r="M162" s="178"/>
      <c r="N162" s="178"/>
      <c r="O162" s="480"/>
      <c r="Q162" s="488" t="s">
        <v>974</v>
      </c>
      <c r="T162" s="479" t="s">
        <v>974</v>
      </c>
      <c r="W162" s="12" t="s">
        <v>289</v>
      </c>
      <c r="Y162" s="12" t="s">
        <v>1</v>
      </c>
      <c r="AA162" s="356" t="s">
        <v>474</v>
      </c>
      <c r="AB162" s="178"/>
      <c r="AC162" s="178"/>
      <c r="AD162" s="480"/>
      <c r="AF162" s="356" t="s">
        <v>474</v>
      </c>
      <c r="AG162" s="178"/>
      <c r="AH162" s="178"/>
      <c r="AI162" s="480"/>
    </row>
    <row r="163" spans="1:35" ht="24" x14ac:dyDescent="0.3">
      <c r="A163" s="177">
        <v>18.100000000000001</v>
      </c>
      <c r="B163" s="174" t="s">
        <v>217</v>
      </c>
      <c r="C163" s="179" t="s">
        <v>475</v>
      </c>
      <c r="D163" s="177" t="s">
        <v>219</v>
      </c>
      <c r="E163" s="176" t="s">
        <v>287</v>
      </c>
      <c r="F163" s="177" t="s">
        <v>45</v>
      </c>
      <c r="G163" s="178" t="s">
        <v>10</v>
      </c>
      <c r="H163" s="177" t="s">
        <v>11</v>
      </c>
      <c r="I163" s="403" t="e">
        <f>VLOOKUP(C163,#REF!,8,FALSE)</f>
        <v>#REF!</v>
      </c>
      <c r="J163" s="178" t="e">
        <f>VLOOKUP(C163,#REF!,9,FALSE)</f>
        <v>#REF!</v>
      </c>
      <c r="K163" s="178"/>
      <c r="L163" s="356" t="s">
        <v>475</v>
      </c>
      <c r="M163" s="178"/>
      <c r="N163" s="178"/>
      <c r="O163" s="480"/>
      <c r="Q163" s="488" t="s">
        <v>974</v>
      </c>
      <c r="T163" s="479" t="s">
        <v>974</v>
      </c>
      <c r="W163" s="12" t="s">
        <v>289</v>
      </c>
      <c r="Y163" s="12" t="s">
        <v>1</v>
      </c>
      <c r="AA163" s="356" t="s">
        <v>475</v>
      </c>
      <c r="AB163" s="178"/>
      <c r="AC163" s="178"/>
      <c r="AD163" s="480"/>
      <c r="AF163" s="356" t="s">
        <v>475</v>
      </c>
      <c r="AG163" s="178"/>
      <c r="AH163" s="178"/>
      <c r="AI163" s="480"/>
    </row>
    <row r="164" spans="1:35" ht="24" x14ac:dyDescent="0.3">
      <c r="A164" s="177">
        <v>18.100000000000001</v>
      </c>
      <c r="B164" s="174" t="s">
        <v>217</v>
      </c>
      <c r="C164" s="179" t="s">
        <v>476</v>
      </c>
      <c r="D164" s="177" t="s">
        <v>220</v>
      </c>
      <c r="E164" s="176" t="s">
        <v>287</v>
      </c>
      <c r="F164" s="177" t="s">
        <v>45</v>
      </c>
      <c r="G164" s="178" t="s">
        <v>10</v>
      </c>
      <c r="H164" s="177" t="s">
        <v>11</v>
      </c>
      <c r="I164" s="403" t="e">
        <f>VLOOKUP(C164,#REF!,8,FALSE)</f>
        <v>#REF!</v>
      </c>
      <c r="J164" s="178" t="e">
        <f>VLOOKUP(C164,#REF!,9,FALSE)</f>
        <v>#REF!</v>
      </c>
      <c r="K164" s="178"/>
      <c r="L164" s="356" t="s">
        <v>476</v>
      </c>
      <c r="M164" s="178"/>
      <c r="N164" s="178"/>
      <c r="O164" s="480"/>
      <c r="Q164" s="12" t="s">
        <v>742</v>
      </c>
      <c r="T164" s="479" t="s">
        <v>974</v>
      </c>
      <c r="W164" s="12" t="s">
        <v>289</v>
      </c>
      <c r="Y164" s="12" t="s">
        <v>1</v>
      </c>
      <c r="AA164" s="356" t="s">
        <v>476</v>
      </c>
      <c r="AB164" s="178"/>
      <c r="AC164" s="178"/>
      <c r="AD164" s="480"/>
      <c r="AF164" s="356" t="s">
        <v>476</v>
      </c>
      <c r="AG164" s="178"/>
      <c r="AH164" s="178"/>
      <c r="AI164" s="480"/>
    </row>
    <row r="165" spans="1:35" ht="24" x14ac:dyDescent="0.3">
      <c r="A165" s="177">
        <v>18.100000000000001</v>
      </c>
      <c r="B165" s="174" t="s">
        <v>217</v>
      </c>
      <c r="C165" s="179" t="s">
        <v>477</v>
      </c>
      <c r="D165" s="344" t="s">
        <v>221</v>
      </c>
      <c r="E165" s="176" t="s">
        <v>287</v>
      </c>
      <c r="F165" s="177" t="s">
        <v>45</v>
      </c>
      <c r="G165" s="178" t="s">
        <v>10</v>
      </c>
      <c r="H165" s="177" t="s">
        <v>11</v>
      </c>
      <c r="I165" s="400" t="s">
        <v>742</v>
      </c>
      <c r="J165" s="178" t="e">
        <f>VLOOKUP(C165,#REF!,9,FALSE)</f>
        <v>#REF!</v>
      </c>
      <c r="K165" s="177" t="s">
        <v>940</v>
      </c>
      <c r="L165" s="356" t="s">
        <v>477</v>
      </c>
      <c r="M165" s="178"/>
      <c r="N165" s="178"/>
      <c r="O165" s="480"/>
      <c r="Q165" s="12" t="s">
        <v>742</v>
      </c>
      <c r="T165" s="12" t="s">
        <v>742</v>
      </c>
      <c r="W165" s="12" t="s">
        <v>289</v>
      </c>
      <c r="Y165" s="12" t="s">
        <v>1</v>
      </c>
      <c r="AA165" s="356" t="s">
        <v>477</v>
      </c>
      <c r="AB165" s="178"/>
      <c r="AC165" s="178"/>
      <c r="AD165" s="480"/>
      <c r="AF165" s="356" t="s">
        <v>477</v>
      </c>
      <c r="AG165" s="178"/>
      <c r="AH165" s="178"/>
      <c r="AI165" s="480"/>
    </row>
    <row r="166" spans="1:35" ht="24" x14ac:dyDescent="0.3">
      <c r="A166" s="177">
        <v>18.100000000000001</v>
      </c>
      <c r="B166" s="174" t="s">
        <v>217</v>
      </c>
      <c r="C166" s="179" t="s">
        <v>478</v>
      </c>
      <c r="D166" s="177" t="s">
        <v>222</v>
      </c>
      <c r="E166" s="176" t="s">
        <v>287</v>
      </c>
      <c r="F166" s="177" t="s">
        <v>45</v>
      </c>
      <c r="G166" s="178" t="s">
        <v>10</v>
      </c>
      <c r="H166" s="177" t="s">
        <v>11</v>
      </c>
      <c r="I166" s="400" t="e">
        <f>VLOOKUP(C166,#REF!,8,FALSE)</f>
        <v>#REF!</v>
      </c>
      <c r="J166" s="178" t="e">
        <f>VLOOKUP(C166,#REF!,9,FALSE)</f>
        <v>#REF!</v>
      </c>
      <c r="K166" s="178"/>
      <c r="L166" s="352" t="s">
        <v>478</v>
      </c>
      <c r="M166" s="178"/>
      <c r="N166" s="178"/>
      <c r="O166" s="480"/>
      <c r="Q166" s="12" t="s">
        <v>742</v>
      </c>
      <c r="T166" s="12" t="s">
        <v>742</v>
      </c>
      <c r="W166" s="12" t="s">
        <v>289</v>
      </c>
      <c r="Y166" s="12" t="s">
        <v>1</v>
      </c>
      <c r="AA166" s="352" t="s">
        <v>478</v>
      </c>
      <c r="AB166" s="178"/>
      <c r="AC166" s="178"/>
      <c r="AD166" s="480"/>
      <c r="AF166" s="352" t="s">
        <v>478</v>
      </c>
      <c r="AG166" s="178"/>
      <c r="AH166" s="178"/>
      <c r="AI166" s="480"/>
    </row>
    <row r="167" spans="1:35" ht="24" x14ac:dyDescent="0.3">
      <c r="A167" s="177">
        <v>18.100000000000001</v>
      </c>
      <c r="B167" s="174" t="s">
        <v>217</v>
      </c>
      <c r="C167" s="179" t="s">
        <v>479</v>
      </c>
      <c r="D167" s="177" t="s">
        <v>223</v>
      </c>
      <c r="E167" s="176" t="s">
        <v>287</v>
      </c>
      <c r="F167" s="177" t="s">
        <v>45</v>
      </c>
      <c r="G167" s="178" t="s">
        <v>10</v>
      </c>
      <c r="H167" s="177" t="s">
        <v>11</v>
      </c>
      <c r="I167" s="400" t="e">
        <f>VLOOKUP(C167,#REF!,8,FALSE)</f>
        <v>#REF!</v>
      </c>
      <c r="J167" s="178" t="e">
        <f>VLOOKUP(C167,#REF!,9,FALSE)</f>
        <v>#REF!</v>
      </c>
      <c r="K167" s="178"/>
      <c r="L167" s="352" t="s">
        <v>479</v>
      </c>
      <c r="M167" s="178"/>
      <c r="N167" s="178"/>
      <c r="O167" s="480"/>
      <c r="Q167" s="488" t="s">
        <v>974</v>
      </c>
      <c r="T167" s="12" t="s">
        <v>742</v>
      </c>
      <c r="W167" s="12" t="s">
        <v>289</v>
      </c>
      <c r="Y167" s="12" t="s">
        <v>1</v>
      </c>
      <c r="AA167" s="352" t="s">
        <v>479</v>
      </c>
      <c r="AB167" s="178"/>
      <c r="AC167" s="178"/>
      <c r="AD167" s="480"/>
      <c r="AF167" s="352" t="s">
        <v>479</v>
      </c>
      <c r="AG167" s="178"/>
      <c r="AH167" s="178"/>
      <c r="AI167" s="480"/>
    </row>
    <row r="168" spans="1:35" ht="24" x14ac:dyDescent="0.3">
      <c r="A168" s="177">
        <v>18.100000000000001</v>
      </c>
      <c r="B168" s="174" t="s">
        <v>217</v>
      </c>
      <c r="C168" s="179" t="s">
        <v>480</v>
      </c>
      <c r="D168" s="177" t="s">
        <v>224</v>
      </c>
      <c r="E168" s="176" t="s">
        <v>287</v>
      </c>
      <c r="F168" s="177" t="s">
        <v>45</v>
      </c>
      <c r="G168" s="178" t="s">
        <v>10</v>
      </c>
      <c r="H168" s="177" t="s">
        <v>11</v>
      </c>
      <c r="I168" s="400" t="e">
        <f>VLOOKUP(C168,#REF!,8,FALSE)</f>
        <v>#REF!</v>
      </c>
      <c r="J168" s="178" t="e">
        <f>VLOOKUP(C168,#REF!,9,FALSE)</f>
        <v>#REF!</v>
      </c>
      <c r="K168" s="178"/>
      <c r="L168" s="352" t="s">
        <v>480</v>
      </c>
      <c r="M168" s="178"/>
      <c r="N168" s="178"/>
      <c r="O168" s="480"/>
      <c r="Q168" s="12" t="s">
        <v>742</v>
      </c>
      <c r="T168" s="12" t="s">
        <v>742</v>
      </c>
      <c r="W168" s="12" t="s">
        <v>289</v>
      </c>
      <c r="Y168" s="12" t="s">
        <v>1</v>
      </c>
      <c r="AA168" s="352" t="s">
        <v>480</v>
      </c>
      <c r="AB168" s="178"/>
      <c r="AC168" s="178"/>
      <c r="AD168" s="480"/>
      <c r="AF168" s="352" t="s">
        <v>480</v>
      </c>
      <c r="AG168" s="178"/>
      <c r="AH168" s="178"/>
      <c r="AI168" s="480"/>
    </row>
    <row r="169" spans="1:35" ht="24" x14ac:dyDescent="0.3">
      <c r="A169" s="177">
        <v>18.100000000000001</v>
      </c>
      <c r="B169" s="174" t="s">
        <v>217</v>
      </c>
      <c r="C169" s="179" t="s">
        <v>481</v>
      </c>
      <c r="D169" s="177" t="s">
        <v>225</v>
      </c>
      <c r="E169" s="176" t="s">
        <v>287</v>
      </c>
      <c r="F169" s="177" t="s">
        <v>45</v>
      </c>
      <c r="G169" s="178" t="s">
        <v>10</v>
      </c>
      <c r="H169" s="177" t="s">
        <v>11</v>
      </c>
      <c r="I169" s="403" t="e">
        <f>VLOOKUP(C169,#REF!,8,FALSE)</f>
        <v>#REF!</v>
      </c>
      <c r="J169" s="178" t="e">
        <f>VLOOKUP(C169,#REF!,9,FALSE)</f>
        <v>#REF!</v>
      </c>
      <c r="K169" s="178"/>
      <c r="L169" s="356" t="s">
        <v>481</v>
      </c>
      <c r="M169" s="178"/>
      <c r="N169" s="178"/>
      <c r="O169" s="480"/>
      <c r="Q169" s="488" t="s">
        <v>974</v>
      </c>
      <c r="T169" s="479" t="s">
        <v>974</v>
      </c>
      <c r="W169" s="12" t="s">
        <v>289</v>
      </c>
      <c r="Y169" s="12" t="s">
        <v>1</v>
      </c>
      <c r="AA169" s="356" t="s">
        <v>481</v>
      </c>
      <c r="AB169" s="178"/>
      <c r="AC169" s="178"/>
      <c r="AD169" s="480"/>
      <c r="AF169" s="356" t="s">
        <v>481</v>
      </c>
      <c r="AG169" s="178"/>
      <c r="AH169" s="178"/>
      <c r="AI169" s="480"/>
    </row>
    <row r="170" spans="1:35" ht="24" x14ac:dyDescent="0.3">
      <c r="A170" s="177">
        <v>18.100000000000001</v>
      </c>
      <c r="B170" s="174" t="s">
        <v>217</v>
      </c>
      <c r="C170" s="179" t="s">
        <v>482</v>
      </c>
      <c r="D170" s="177" t="s">
        <v>226</v>
      </c>
      <c r="E170" s="176" t="s">
        <v>287</v>
      </c>
      <c r="F170" s="177" t="s">
        <v>45</v>
      </c>
      <c r="G170" s="178" t="s">
        <v>10</v>
      </c>
      <c r="H170" s="177" t="s">
        <v>11</v>
      </c>
      <c r="I170" s="403" t="e">
        <f>VLOOKUP(C170,#REF!,8,FALSE)</f>
        <v>#REF!</v>
      </c>
      <c r="J170" s="178" t="e">
        <f>VLOOKUP(C170,#REF!,9,FALSE)</f>
        <v>#REF!</v>
      </c>
      <c r="K170" s="178"/>
      <c r="L170" s="356" t="s">
        <v>482</v>
      </c>
      <c r="M170" s="178"/>
      <c r="N170" s="178"/>
      <c r="O170" s="480"/>
      <c r="Q170" s="488" t="s">
        <v>974</v>
      </c>
      <c r="T170" s="479" t="s">
        <v>974</v>
      </c>
      <c r="W170" s="12" t="s">
        <v>289</v>
      </c>
      <c r="Y170" s="12" t="s">
        <v>1</v>
      </c>
      <c r="AA170" s="356" t="s">
        <v>482</v>
      </c>
      <c r="AB170" s="178"/>
      <c r="AC170" s="178"/>
      <c r="AD170" s="480"/>
      <c r="AF170" s="356" t="s">
        <v>482</v>
      </c>
      <c r="AG170" s="178"/>
      <c r="AH170" s="178"/>
      <c r="AI170" s="480"/>
    </row>
    <row r="171" spans="1:35" ht="108" x14ac:dyDescent="0.3">
      <c r="A171" s="177">
        <v>18.2</v>
      </c>
      <c r="B171" s="174" t="s">
        <v>227</v>
      </c>
      <c r="C171" s="179" t="s">
        <v>548</v>
      </c>
      <c r="D171" s="177" t="s">
        <v>228</v>
      </c>
      <c r="E171" s="177" t="s">
        <v>229</v>
      </c>
      <c r="F171" s="177" t="s">
        <v>64</v>
      </c>
      <c r="G171" s="178" t="s">
        <v>647</v>
      </c>
      <c r="H171" s="177" t="s">
        <v>68</v>
      </c>
      <c r="I171" s="404" t="s">
        <v>742</v>
      </c>
      <c r="J171" s="178" t="e">
        <f>VLOOKUP(C171,#REF!,9,FALSE)</f>
        <v>#REF!</v>
      </c>
      <c r="K171" s="177" t="s">
        <v>939</v>
      </c>
      <c r="L171" s="357" t="s">
        <v>788</v>
      </c>
      <c r="M171" s="357" t="s">
        <v>789</v>
      </c>
      <c r="N171" s="178"/>
      <c r="O171" s="480"/>
      <c r="R171" s="12" t="s">
        <v>742</v>
      </c>
      <c r="U171" s="12" t="s">
        <v>742</v>
      </c>
      <c r="X171" s="12" t="s">
        <v>289</v>
      </c>
      <c r="Z171" s="12" t="s">
        <v>1</v>
      </c>
      <c r="AA171" s="357" t="s">
        <v>788</v>
      </c>
      <c r="AB171" s="357" t="s">
        <v>789</v>
      </c>
      <c r="AC171" s="178"/>
      <c r="AD171" s="480"/>
      <c r="AF171" s="357" t="s">
        <v>788</v>
      </c>
      <c r="AG171" s="357" t="s">
        <v>789</v>
      </c>
      <c r="AH171" s="178"/>
      <c r="AI171" s="480"/>
    </row>
    <row r="172" spans="1:35" ht="96" x14ac:dyDescent="0.3">
      <c r="A172" s="177">
        <v>18.2</v>
      </c>
      <c r="B172" s="174" t="s">
        <v>227</v>
      </c>
      <c r="C172" s="179" t="s">
        <v>549</v>
      </c>
      <c r="D172" s="177" t="s">
        <v>230</v>
      </c>
      <c r="E172" s="177" t="s">
        <v>229</v>
      </c>
      <c r="F172" s="177" t="s">
        <v>64</v>
      </c>
      <c r="G172" s="178" t="s">
        <v>647</v>
      </c>
      <c r="H172" s="177" t="s">
        <v>68</v>
      </c>
      <c r="I172" s="400" t="e">
        <f>VLOOKUP(C172,#REF!,8,FALSE)</f>
        <v>#REF!</v>
      </c>
      <c r="J172" s="178" t="e">
        <f>VLOOKUP(C172,#REF!,9,FALSE)</f>
        <v>#REF!</v>
      </c>
      <c r="K172" s="178" t="s">
        <v>945</v>
      </c>
      <c r="L172" s="352" t="s">
        <v>790</v>
      </c>
      <c r="M172" s="352" t="s">
        <v>791</v>
      </c>
      <c r="N172" s="178"/>
      <c r="O172" s="480"/>
      <c r="R172" s="12" t="s">
        <v>742</v>
      </c>
      <c r="U172" s="12" t="s">
        <v>742</v>
      </c>
      <c r="X172" s="12" t="s">
        <v>289</v>
      </c>
      <c r="Z172" s="12" t="s">
        <v>1</v>
      </c>
      <c r="AA172" s="357" t="s">
        <v>790</v>
      </c>
      <c r="AB172" s="357" t="s">
        <v>791</v>
      </c>
      <c r="AC172" s="178"/>
      <c r="AD172" s="480"/>
      <c r="AF172" s="357" t="s">
        <v>790</v>
      </c>
      <c r="AG172" s="357" t="s">
        <v>791</v>
      </c>
      <c r="AH172" s="178"/>
      <c r="AI172" s="480"/>
    </row>
    <row r="173" spans="1:35" ht="96" x14ac:dyDescent="0.3">
      <c r="A173" s="177">
        <v>18.2</v>
      </c>
      <c r="B173" s="174" t="s">
        <v>227</v>
      </c>
      <c r="C173" s="179" t="s">
        <v>550</v>
      </c>
      <c r="D173" s="177" t="s">
        <v>231</v>
      </c>
      <c r="E173" s="177" t="s">
        <v>229</v>
      </c>
      <c r="F173" s="177" t="s">
        <v>64</v>
      </c>
      <c r="G173" s="178" t="s">
        <v>647</v>
      </c>
      <c r="H173" s="177" t="s">
        <v>68</v>
      </c>
      <c r="I173" s="400" t="e">
        <f>VLOOKUP(C173,#REF!,8,FALSE)</f>
        <v>#REF!</v>
      </c>
      <c r="J173" s="178" t="e">
        <f>VLOOKUP(C173,#REF!,9,FALSE)</f>
        <v>#REF!</v>
      </c>
      <c r="K173" s="178" t="s">
        <v>945</v>
      </c>
      <c r="L173" s="352" t="s">
        <v>792</v>
      </c>
      <c r="M173" s="352" t="s">
        <v>793</v>
      </c>
      <c r="N173" s="178"/>
      <c r="O173" s="480"/>
      <c r="R173" s="12" t="s">
        <v>742</v>
      </c>
      <c r="U173" s="12" t="s">
        <v>742</v>
      </c>
      <c r="X173" s="12" t="s">
        <v>289</v>
      </c>
      <c r="Z173" s="12" t="s">
        <v>1</v>
      </c>
      <c r="AA173" s="357" t="s">
        <v>792</v>
      </c>
      <c r="AB173" s="357" t="s">
        <v>793</v>
      </c>
      <c r="AC173" s="178"/>
      <c r="AD173" s="480"/>
      <c r="AF173" s="357" t="s">
        <v>792</v>
      </c>
      <c r="AG173" s="357" t="s">
        <v>793</v>
      </c>
      <c r="AH173" s="178"/>
      <c r="AI173" s="480"/>
    </row>
    <row r="174" spans="1:35" ht="108" x14ac:dyDescent="0.3">
      <c r="A174" s="177">
        <v>18.3</v>
      </c>
      <c r="B174" s="174" t="s">
        <v>232</v>
      </c>
      <c r="C174" s="179" t="s">
        <v>551</v>
      </c>
      <c r="D174" s="177" t="s">
        <v>233</v>
      </c>
      <c r="E174" s="177" t="s">
        <v>229</v>
      </c>
      <c r="F174" s="177" t="s">
        <v>64</v>
      </c>
      <c r="G174" s="178" t="s">
        <v>647</v>
      </c>
      <c r="H174" s="177" t="s">
        <v>68</v>
      </c>
      <c r="I174" s="347" t="s">
        <v>742</v>
      </c>
      <c r="J174" s="171" t="s">
        <v>842</v>
      </c>
      <c r="K174" s="177" t="s">
        <v>939</v>
      </c>
      <c r="L174" s="357" t="s">
        <v>794</v>
      </c>
      <c r="M174" s="357" t="s">
        <v>795</v>
      </c>
      <c r="N174" s="178"/>
      <c r="O174" s="480"/>
      <c r="R174" s="12" t="s">
        <v>742</v>
      </c>
      <c r="U174" s="471" t="s">
        <v>979</v>
      </c>
      <c r="X174" s="12" t="s">
        <v>289</v>
      </c>
      <c r="Z174" s="12" t="s">
        <v>1</v>
      </c>
      <c r="AA174" s="346" t="s">
        <v>794</v>
      </c>
      <c r="AB174" s="346" t="s">
        <v>795</v>
      </c>
      <c r="AC174" s="178"/>
      <c r="AD174" s="480"/>
      <c r="AF174" s="346" t="s">
        <v>794</v>
      </c>
      <c r="AG174" s="346" t="s">
        <v>795</v>
      </c>
      <c r="AH174" s="178"/>
      <c r="AI174" s="480"/>
    </row>
    <row r="175" spans="1:35" ht="108" x14ac:dyDescent="0.3">
      <c r="A175" s="177">
        <v>18.3</v>
      </c>
      <c r="B175" s="174" t="s">
        <v>232</v>
      </c>
      <c r="C175" s="179" t="s">
        <v>552</v>
      </c>
      <c r="D175" s="177" t="s">
        <v>234</v>
      </c>
      <c r="E175" s="177" t="s">
        <v>229</v>
      </c>
      <c r="F175" s="177" t="s">
        <v>64</v>
      </c>
      <c r="G175" s="178" t="s">
        <v>647</v>
      </c>
      <c r="H175" s="177" t="s">
        <v>68</v>
      </c>
      <c r="I175" s="347" t="e">
        <f>VLOOKUP("18.3.2 (a)",#REF!,8,FALSE)</f>
        <v>#REF!</v>
      </c>
      <c r="J175" s="171" t="s">
        <v>842</v>
      </c>
      <c r="K175" s="178" t="s">
        <v>945</v>
      </c>
      <c r="L175" s="346" t="s">
        <v>796</v>
      </c>
      <c r="M175" s="346" t="s">
        <v>797</v>
      </c>
      <c r="N175" s="178"/>
      <c r="O175" s="480"/>
      <c r="R175" s="483" t="s">
        <v>712</v>
      </c>
      <c r="U175" s="469" t="s">
        <v>712</v>
      </c>
      <c r="X175" s="12" t="s">
        <v>289</v>
      </c>
      <c r="Z175" s="12" t="s">
        <v>1</v>
      </c>
      <c r="AA175" s="346" t="s">
        <v>796</v>
      </c>
      <c r="AB175" s="346" t="s">
        <v>797</v>
      </c>
      <c r="AC175" s="178"/>
      <c r="AD175" s="480"/>
      <c r="AF175" s="346" t="s">
        <v>796</v>
      </c>
      <c r="AG175" s="346" t="s">
        <v>797</v>
      </c>
      <c r="AH175" s="178"/>
      <c r="AI175" s="480"/>
    </row>
    <row r="176" spans="1:35" ht="96" x14ac:dyDescent="0.3">
      <c r="A176" s="177">
        <v>18.3</v>
      </c>
      <c r="B176" s="174" t="s">
        <v>232</v>
      </c>
      <c r="C176" s="179" t="s">
        <v>553</v>
      </c>
      <c r="D176" s="177" t="s">
        <v>235</v>
      </c>
      <c r="E176" s="177" t="s">
        <v>229</v>
      </c>
      <c r="F176" s="177" t="s">
        <v>64</v>
      </c>
      <c r="G176" s="178" t="s">
        <v>647</v>
      </c>
      <c r="H176" s="177" t="s">
        <v>68</v>
      </c>
      <c r="I176" s="347" t="e">
        <f>VLOOKUP("18.3.3 (a)",#REF!,8,FALSE)</f>
        <v>#REF!</v>
      </c>
      <c r="J176" s="171" t="s">
        <v>842</v>
      </c>
      <c r="K176" s="178" t="s">
        <v>945</v>
      </c>
      <c r="L176" s="346" t="s">
        <v>798</v>
      </c>
      <c r="M176" s="346" t="s">
        <v>799</v>
      </c>
      <c r="N176" s="178"/>
      <c r="O176" s="480"/>
      <c r="R176" s="483" t="s">
        <v>712</v>
      </c>
      <c r="U176" s="469" t="s">
        <v>712</v>
      </c>
      <c r="X176" s="12" t="s">
        <v>289</v>
      </c>
      <c r="Z176" s="12" t="s">
        <v>1</v>
      </c>
      <c r="AA176" s="346" t="s">
        <v>798</v>
      </c>
      <c r="AB176" s="346" t="s">
        <v>799</v>
      </c>
      <c r="AC176" s="178"/>
      <c r="AD176" s="480"/>
      <c r="AF176" s="346" t="s">
        <v>798</v>
      </c>
      <c r="AG176" s="346" t="s">
        <v>799</v>
      </c>
      <c r="AH176" s="178"/>
      <c r="AI176" s="480"/>
    </row>
    <row r="177" spans="1:32" ht="27" customHeight="1" x14ac:dyDescent="0.3">
      <c r="A177" s="177">
        <v>18.399999999999999</v>
      </c>
      <c r="B177" s="174" t="s">
        <v>236</v>
      </c>
      <c r="C177" s="179" t="s">
        <v>483</v>
      </c>
      <c r="D177" s="177" t="s">
        <v>237</v>
      </c>
      <c r="E177" s="176" t="s">
        <v>287</v>
      </c>
      <c r="F177" s="177" t="s">
        <v>64</v>
      </c>
      <c r="G177" s="178" t="s">
        <v>10</v>
      </c>
      <c r="H177" s="177" t="s">
        <v>11</v>
      </c>
      <c r="I177" s="178" t="e">
        <f>VLOOKUP(C177,#REF!,8,FALSE)</f>
        <v>#REF!</v>
      </c>
      <c r="J177" s="178"/>
      <c r="K177" s="177" t="s">
        <v>946</v>
      </c>
      <c r="L177" s="357" t="s">
        <v>800</v>
      </c>
      <c r="M177" s="357" t="s">
        <v>801</v>
      </c>
      <c r="N177" s="178"/>
      <c r="O177" s="480"/>
      <c r="Q177" s="12" t="s">
        <v>742</v>
      </c>
      <c r="T177" s="12" t="s">
        <v>742</v>
      </c>
      <c r="W177" s="12" t="s">
        <v>289</v>
      </c>
      <c r="Y177" s="12" t="s">
        <v>1</v>
      </c>
      <c r="AA177" s="357" t="s">
        <v>483</v>
      </c>
      <c r="AF177" s="357" t="s">
        <v>483</v>
      </c>
    </row>
    <row r="178" spans="1:32" ht="84" x14ac:dyDescent="0.3">
      <c r="A178" s="177">
        <v>18.399999999999999</v>
      </c>
      <c r="B178" s="174" t="s">
        <v>236</v>
      </c>
      <c r="C178" s="179" t="s">
        <v>484</v>
      </c>
      <c r="D178" s="177" t="s">
        <v>238</v>
      </c>
      <c r="E178" s="176" t="s">
        <v>287</v>
      </c>
      <c r="F178" s="177" t="s">
        <v>64</v>
      </c>
      <c r="G178" s="178" t="s">
        <v>10</v>
      </c>
      <c r="H178" s="177" t="s">
        <v>11</v>
      </c>
      <c r="I178" s="347" t="e">
        <f>VLOOKUP(C178,#REF!,8,FALSE)</f>
        <v>#REF!</v>
      </c>
      <c r="J178" s="178" t="e">
        <f>VLOOKUP(C178,#REF!,9,FALSE)</f>
        <v>#REF!</v>
      </c>
      <c r="K178" s="407" t="s">
        <v>947</v>
      </c>
      <c r="L178" s="346" t="s">
        <v>830</v>
      </c>
      <c r="M178" s="346" t="s">
        <v>826</v>
      </c>
      <c r="N178" s="178"/>
      <c r="O178" s="480"/>
      <c r="Q178" s="465" t="s">
        <v>712</v>
      </c>
      <c r="T178" s="472" t="s">
        <v>712</v>
      </c>
      <c r="W178" s="12" t="s">
        <v>289</v>
      </c>
      <c r="Y178" s="12" t="s">
        <v>1</v>
      </c>
      <c r="AA178" s="346" t="s">
        <v>825</v>
      </c>
      <c r="AF178" s="346" t="s">
        <v>825</v>
      </c>
    </row>
    <row r="179" spans="1:32" ht="84" x14ac:dyDescent="0.3">
      <c r="A179" s="177">
        <v>18.399999999999999</v>
      </c>
      <c r="B179" s="174" t="s">
        <v>236</v>
      </c>
      <c r="C179" s="179" t="s">
        <v>485</v>
      </c>
      <c r="D179" s="177" t="s">
        <v>239</v>
      </c>
      <c r="E179" s="176" t="s">
        <v>287</v>
      </c>
      <c r="F179" s="177" t="s">
        <v>64</v>
      </c>
      <c r="G179" s="178" t="s">
        <v>10</v>
      </c>
      <c r="H179" s="177" t="s">
        <v>11</v>
      </c>
      <c r="I179" s="347" t="e">
        <f>VLOOKUP(C179,#REF!,8,FALSE)</f>
        <v>#REF!</v>
      </c>
      <c r="J179" s="178" t="e">
        <f>VLOOKUP(C179,#REF!,9,FALSE)</f>
        <v>#REF!</v>
      </c>
      <c r="K179" s="407" t="s">
        <v>947</v>
      </c>
      <c r="L179" s="346" t="s">
        <v>831</v>
      </c>
      <c r="M179" s="346" t="s">
        <v>828</v>
      </c>
      <c r="N179" s="178"/>
      <c r="O179" s="480"/>
      <c r="Q179" s="465" t="s">
        <v>712</v>
      </c>
      <c r="T179" s="472" t="s">
        <v>712</v>
      </c>
      <c r="W179" s="12" t="s">
        <v>289</v>
      </c>
      <c r="Y179" s="12" t="s">
        <v>1</v>
      </c>
      <c r="AA179" s="346" t="s">
        <v>827</v>
      </c>
      <c r="AF179" s="346" t="s">
        <v>827</v>
      </c>
    </row>
    <row r="180" spans="1:32" ht="36" x14ac:dyDescent="0.3">
      <c r="A180" s="177">
        <v>19.100000000000001</v>
      </c>
      <c r="B180" s="174" t="s">
        <v>240</v>
      </c>
      <c r="C180" s="179" t="s">
        <v>486</v>
      </c>
      <c r="D180" s="176" t="s">
        <v>241</v>
      </c>
      <c r="E180" s="176" t="s">
        <v>287</v>
      </c>
      <c r="F180" s="177" t="s">
        <v>45</v>
      </c>
      <c r="G180" s="178" t="s">
        <v>10</v>
      </c>
      <c r="H180" s="177" t="s">
        <v>11</v>
      </c>
      <c r="I180" s="178" t="e">
        <f>VLOOKUP(C180,#REF!,8,FALSE)</f>
        <v>#REF!</v>
      </c>
      <c r="J180" s="178"/>
      <c r="K180" s="178"/>
      <c r="L180" s="357" t="s">
        <v>486</v>
      </c>
      <c r="M180" s="178"/>
      <c r="N180" s="178"/>
      <c r="O180" s="480"/>
      <c r="Q180" s="12" t="s">
        <v>742</v>
      </c>
      <c r="T180" s="12" t="s">
        <v>742</v>
      </c>
      <c r="W180" s="12" t="s">
        <v>289</v>
      </c>
      <c r="Y180" s="12" t="s">
        <v>1</v>
      </c>
      <c r="AA180" s="357" t="s">
        <v>486</v>
      </c>
      <c r="AF180" s="357" t="s">
        <v>486</v>
      </c>
    </row>
    <row r="181" spans="1:32" ht="36" x14ac:dyDescent="0.3">
      <c r="A181" s="177">
        <v>19.100000000000001</v>
      </c>
      <c r="B181" s="174" t="s">
        <v>240</v>
      </c>
      <c r="C181" s="179" t="s">
        <v>487</v>
      </c>
      <c r="D181" s="176" t="s">
        <v>242</v>
      </c>
      <c r="E181" s="176" t="s">
        <v>287</v>
      </c>
      <c r="F181" s="177" t="s">
        <v>45</v>
      </c>
      <c r="G181" s="178" t="s">
        <v>10</v>
      </c>
      <c r="H181" s="177" t="s">
        <v>11</v>
      </c>
      <c r="I181" s="178" t="e">
        <f>VLOOKUP(C181,#REF!,8,FALSE)</f>
        <v>#REF!</v>
      </c>
      <c r="J181" s="178"/>
      <c r="K181" s="178"/>
      <c r="L181" s="357" t="s">
        <v>487</v>
      </c>
      <c r="M181" s="178"/>
      <c r="N181" s="178"/>
      <c r="O181" s="480"/>
      <c r="Q181" s="12" t="s">
        <v>742</v>
      </c>
      <c r="T181" s="12" t="s">
        <v>742</v>
      </c>
      <c r="W181" s="12" t="s">
        <v>289</v>
      </c>
      <c r="Y181" s="12" t="s">
        <v>1</v>
      </c>
      <c r="AA181" s="357" t="s">
        <v>487</v>
      </c>
      <c r="AF181" s="357" t="s">
        <v>487</v>
      </c>
    </row>
    <row r="182" spans="1:32" ht="48" x14ac:dyDescent="0.3">
      <c r="A182" s="177">
        <v>19.100000000000001</v>
      </c>
      <c r="B182" s="174" t="s">
        <v>240</v>
      </c>
      <c r="C182" s="179" t="s">
        <v>488</v>
      </c>
      <c r="D182" s="176" t="s">
        <v>243</v>
      </c>
      <c r="E182" s="176" t="s">
        <v>287</v>
      </c>
      <c r="F182" s="177" t="s">
        <v>64</v>
      </c>
      <c r="G182" s="178" t="s">
        <v>10</v>
      </c>
      <c r="H182" s="177" t="s">
        <v>68</v>
      </c>
      <c r="I182" s="178" t="e">
        <f>VLOOKUP(C182,#REF!,8,FALSE)</f>
        <v>#REF!</v>
      </c>
      <c r="J182" s="178"/>
      <c r="K182" s="178"/>
      <c r="L182" s="357" t="s">
        <v>488</v>
      </c>
      <c r="M182" s="178"/>
      <c r="N182" s="178"/>
      <c r="O182" s="480"/>
      <c r="Q182" s="12" t="s">
        <v>742</v>
      </c>
      <c r="T182" s="12" t="s">
        <v>742</v>
      </c>
      <c r="W182" s="12" t="s">
        <v>289</v>
      </c>
      <c r="Y182" s="12" t="s">
        <v>1</v>
      </c>
      <c r="AA182" s="357" t="s">
        <v>488</v>
      </c>
      <c r="AF182" s="357" t="s">
        <v>488</v>
      </c>
    </row>
    <row r="183" spans="1:32" ht="60" x14ac:dyDescent="0.3">
      <c r="A183" s="177">
        <v>19.100000000000001</v>
      </c>
      <c r="B183" s="174" t="s">
        <v>240</v>
      </c>
      <c r="C183" s="179" t="s">
        <v>489</v>
      </c>
      <c r="D183" s="176" t="s">
        <v>244</v>
      </c>
      <c r="E183" s="176" t="s">
        <v>156</v>
      </c>
      <c r="F183" s="177" t="s">
        <v>64</v>
      </c>
      <c r="G183" s="178" t="s">
        <v>10</v>
      </c>
      <c r="H183" s="177" t="s">
        <v>68</v>
      </c>
      <c r="I183" s="178" t="e">
        <f>VLOOKUP(C183,#REF!,8,FALSE)</f>
        <v>#REF!</v>
      </c>
      <c r="J183" s="178"/>
      <c r="K183" s="178"/>
      <c r="L183" s="357" t="s">
        <v>489</v>
      </c>
      <c r="M183" s="178"/>
      <c r="N183" s="178"/>
      <c r="O183" s="480"/>
      <c r="Q183" s="12" t="s">
        <v>742</v>
      </c>
      <c r="T183" s="12" t="s">
        <v>742</v>
      </c>
      <c r="W183" s="12" t="s">
        <v>289</v>
      </c>
      <c r="Y183" s="12" t="s">
        <v>1</v>
      </c>
      <c r="AA183" s="357" t="s">
        <v>489</v>
      </c>
      <c r="AF183" s="357" t="s">
        <v>489</v>
      </c>
    </row>
    <row r="184" spans="1:32" ht="48" x14ac:dyDescent="0.3">
      <c r="A184" s="177">
        <v>19.100000000000001</v>
      </c>
      <c r="B184" s="174" t="s">
        <v>240</v>
      </c>
      <c r="C184" s="179" t="s">
        <v>490</v>
      </c>
      <c r="D184" s="176" t="s">
        <v>245</v>
      </c>
      <c r="E184" s="176" t="s">
        <v>287</v>
      </c>
      <c r="F184" s="177" t="s">
        <v>64</v>
      </c>
      <c r="G184" s="178" t="s">
        <v>10</v>
      </c>
      <c r="H184" s="177" t="s">
        <v>68</v>
      </c>
      <c r="I184" s="178" t="e">
        <f>VLOOKUP(C184,#REF!,8,FALSE)</f>
        <v>#REF!</v>
      </c>
      <c r="J184" s="178"/>
      <c r="K184" s="178"/>
      <c r="L184" s="357" t="s">
        <v>490</v>
      </c>
      <c r="M184" s="178"/>
      <c r="N184" s="178"/>
      <c r="O184" s="480"/>
      <c r="Q184" s="12" t="s">
        <v>742</v>
      </c>
      <c r="T184" s="12" t="s">
        <v>742</v>
      </c>
      <c r="W184" s="12" t="s">
        <v>289</v>
      </c>
      <c r="Y184" s="12" t="s">
        <v>1</v>
      </c>
      <c r="AA184" s="357" t="s">
        <v>490</v>
      </c>
      <c r="AF184" s="357" t="s">
        <v>490</v>
      </c>
    </row>
    <row r="185" spans="1:32" ht="60" x14ac:dyDescent="0.3">
      <c r="A185" s="177">
        <v>19.100000000000001</v>
      </c>
      <c r="B185" s="174" t="s">
        <v>240</v>
      </c>
      <c r="C185" s="179" t="s">
        <v>491</v>
      </c>
      <c r="D185" s="176" t="s">
        <v>246</v>
      </c>
      <c r="E185" s="176" t="s">
        <v>156</v>
      </c>
      <c r="F185" s="177" t="s">
        <v>64</v>
      </c>
      <c r="G185" s="178" t="s">
        <v>10</v>
      </c>
      <c r="H185" s="177" t="s">
        <v>68</v>
      </c>
      <c r="I185" s="178" t="e">
        <f>VLOOKUP(C185,#REF!,8,FALSE)</f>
        <v>#REF!</v>
      </c>
      <c r="J185" s="178"/>
      <c r="K185" s="178"/>
      <c r="L185" s="357" t="s">
        <v>491</v>
      </c>
      <c r="M185" s="178"/>
      <c r="N185" s="178"/>
      <c r="O185" s="480"/>
      <c r="Q185" s="12" t="s">
        <v>742</v>
      </c>
      <c r="T185" s="12" t="s">
        <v>742</v>
      </c>
      <c r="W185" s="12" t="s">
        <v>289</v>
      </c>
      <c r="Y185" s="12" t="s">
        <v>1</v>
      </c>
      <c r="AA185" s="357" t="s">
        <v>491</v>
      </c>
      <c r="AF185" s="357" t="s">
        <v>491</v>
      </c>
    </row>
    <row r="186" spans="1:32" ht="48" x14ac:dyDescent="0.3">
      <c r="A186" s="177">
        <v>20.100000000000001</v>
      </c>
      <c r="B186" s="174" t="s">
        <v>247</v>
      </c>
      <c r="C186" s="179" t="s">
        <v>554</v>
      </c>
      <c r="D186" s="176" t="s">
        <v>248</v>
      </c>
      <c r="E186" s="176"/>
      <c r="F186" s="177" t="s">
        <v>64</v>
      </c>
      <c r="G186" s="178" t="s">
        <v>249</v>
      </c>
      <c r="H186" s="177" t="s">
        <v>250</v>
      </c>
      <c r="I186" s="178" t="e">
        <f>VLOOKUP(C186,#REF!,8,FALSE)</f>
        <v>#REF!</v>
      </c>
      <c r="J186" s="178"/>
      <c r="K186" s="178"/>
      <c r="L186" s="357" t="s">
        <v>554</v>
      </c>
      <c r="M186" s="178"/>
      <c r="N186" s="178"/>
      <c r="O186" s="480"/>
      <c r="R186" s="12" t="s">
        <v>742</v>
      </c>
      <c r="U186" s="12" t="s">
        <v>742</v>
      </c>
      <c r="X186" s="12" t="s">
        <v>289</v>
      </c>
      <c r="Z186" s="12" t="s">
        <v>1</v>
      </c>
      <c r="AA186" s="357" t="s">
        <v>554</v>
      </c>
      <c r="AF186" s="357" t="s">
        <v>554</v>
      </c>
    </row>
    <row r="187" spans="1:32" ht="84" x14ac:dyDescent="0.3">
      <c r="A187" s="177">
        <v>20.2</v>
      </c>
      <c r="B187" s="174" t="s">
        <v>251</v>
      </c>
      <c r="C187" s="179" t="s">
        <v>555</v>
      </c>
      <c r="D187" s="176" t="s">
        <v>252</v>
      </c>
      <c r="E187" s="176"/>
      <c r="F187" s="177" t="s">
        <v>9</v>
      </c>
      <c r="G187" s="178" t="s">
        <v>249</v>
      </c>
      <c r="H187" s="177" t="s">
        <v>250</v>
      </c>
      <c r="I187" s="178" t="e">
        <f>VLOOKUP(C187,#REF!,8,FALSE)</f>
        <v>#REF!</v>
      </c>
      <c r="J187" s="178"/>
      <c r="K187" s="178"/>
      <c r="L187" s="357" t="s">
        <v>555</v>
      </c>
      <c r="M187" s="178"/>
      <c r="N187" s="178"/>
      <c r="O187" s="480"/>
      <c r="R187" s="12" t="s">
        <v>742</v>
      </c>
      <c r="U187" s="12" t="s">
        <v>742</v>
      </c>
      <c r="X187" s="12" t="s">
        <v>289</v>
      </c>
      <c r="Z187" s="12" t="s">
        <v>1</v>
      </c>
      <c r="AA187" s="357" t="s">
        <v>555</v>
      </c>
      <c r="AF187" s="357" t="s">
        <v>555</v>
      </c>
    </row>
    <row r="188" spans="1:32" ht="96" x14ac:dyDescent="0.3">
      <c r="A188" s="177">
        <v>20.3</v>
      </c>
      <c r="B188" s="174" t="s">
        <v>253</v>
      </c>
      <c r="C188" s="179" t="s">
        <v>567</v>
      </c>
      <c r="D188" s="176" t="s">
        <v>254</v>
      </c>
      <c r="E188" s="176"/>
      <c r="F188" s="177" t="s">
        <v>9</v>
      </c>
      <c r="G188" s="178" t="s">
        <v>255</v>
      </c>
      <c r="H188" s="177" t="s">
        <v>250</v>
      </c>
      <c r="I188" s="178" t="e">
        <f>VLOOKUP(C188,#REF!,8,FALSE)</f>
        <v>#REF!</v>
      </c>
      <c r="J188" s="178"/>
      <c r="K188" s="178"/>
      <c r="L188" s="357" t="s">
        <v>567</v>
      </c>
      <c r="M188" s="178"/>
      <c r="N188" s="178"/>
      <c r="O188" s="480"/>
      <c r="R188" s="12" t="s">
        <v>742</v>
      </c>
      <c r="U188" s="12" t="s">
        <v>742</v>
      </c>
      <c r="X188" s="12" t="s">
        <v>289</v>
      </c>
      <c r="Z188" s="12" t="s">
        <v>1</v>
      </c>
      <c r="AA188" s="357" t="s">
        <v>567</v>
      </c>
      <c r="AF188" s="357" t="s">
        <v>567</v>
      </c>
    </row>
    <row r="189" spans="1:32" ht="132" x14ac:dyDescent="0.3">
      <c r="A189" s="177">
        <v>20.399999999999999</v>
      </c>
      <c r="B189" s="174" t="s">
        <v>256</v>
      </c>
      <c r="C189" s="179" t="s">
        <v>556</v>
      </c>
      <c r="D189" s="177" t="s">
        <v>257</v>
      </c>
      <c r="E189" s="177"/>
      <c r="F189" s="177" t="s">
        <v>45</v>
      </c>
      <c r="G189" s="178" t="s">
        <v>249</v>
      </c>
      <c r="H189" s="177" t="s">
        <v>48</v>
      </c>
      <c r="I189" s="178" t="e">
        <f>VLOOKUP(C189,#REF!,8,FALSE)</f>
        <v>#REF!</v>
      </c>
      <c r="J189" s="178"/>
      <c r="K189" s="178"/>
      <c r="L189" s="357" t="s">
        <v>556</v>
      </c>
      <c r="M189" s="178"/>
      <c r="N189" s="178"/>
      <c r="O189" s="480"/>
      <c r="R189" s="12" t="s">
        <v>742</v>
      </c>
      <c r="U189" s="12" t="s">
        <v>742</v>
      </c>
      <c r="X189" s="12" t="s">
        <v>289</v>
      </c>
      <c r="Z189" s="12" t="s">
        <v>1</v>
      </c>
      <c r="AA189" s="357" t="s">
        <v>556</v>
      </c>
      <c r="AF189" s="357" t="s">
        <v>556</v>
      </c>
    </row>
    <row r="190" spans="1:32" ht="48" x14ac:dyDescent="0.3">
      <c r="A190" s="177">
        <v>20.399999999999999</v>
      </c>
      <c r="B190" s="174" t="s">
        <v>256</v>
      </c>
      <c r="C190" s="179" t="s">
        <v>557</v>
      </c>
      <c r="D190" s="177" t="s">
        <v>258</v>
      </c>
      <c r="E190" s="177"/>
      <c r="F190" s="177" t="s">
        <v>43</v>
      </c>
      <c r="G190" s="178" t="s">
        <v>249</v>
      </c>
      <c r="H190" s="177" t="s">
        <v>48</v>
      </c>
      <c r="I190" s="178" t="e">
        <f>VLOOKUP(C190,#REF!,8,FALSE)</f>
        <v>#REF!</v>
      </c>
      <c r="J190" s="178"/>
      <c r="K190" s="178"/>
      <c r="L190" s="357" t="s">
        <v>557</v>
      </c>
      <c r="M190" s="178"/>
      <c r="N190" s="178"/>
      <c r="O190" s="480"/>
      <c r="R190" s="12" t="s">
        <v>742</v>
      </c>
      <c r="U190" s="12" t="s">
        <v>742</v>
      </c>
      <c r="X190" s="12" t="s">
        <v>289</v>
      </c>
      <c r="Z190" s="12" t="s">
        <v>1</v>
      </c>
      <c r="AA190" s="357" t="s">
        <v>557</v>
      </c>
      <c r="AF190" s="357" t="s">
        <v>557</v>
      </c>
    </row>
    <row r="191" spans="1:32" ht="36" x14ac:dyDescent="0.3">
      <c r="A191" s="177">
        <v>20.399999999999999</v>
      </c>
      <c r="B191" s="174" t="s">
        <v>256</v>
      </c>
      <c r="C191" s="179" t="s">
        <v>558</v>
      </c>
      <c r="D191" s="177" t="s">
        <v>259</v>
      </c>
      <c r="E191" s="177"/>
      <c r="F191" s="177" t="s">
        <v>43</v>
      </c>
      <c r="G191" s="178" t="s">
        <v>249</v>
      </c>
      <c r="H191" s="177" t="s">
        <v>48</v>
      </c>
      <c r="I191" s="178" t="e">
        <f>VLOOKUP(C191,#REF!,8,FALSE)</f>
        <v>#REF!</v>
      </c>
      <c r="J191" s="178"/>
      <c r="K191" s="178"/>
      <c r="L191" s="357" t="s">
        <v>558</v>
      </c>
      <c r="M191" s="178"/>
      <c r="N191" s="178"/>
      <c r="O191" s="480"/>
      <c r="R191" s="12" t="s">
        <v>742</v>
      </c>
      <c r="U191" s="12" t="s">
        <v>742</v>
      </c>
      <c r="X191" s="12" t="s">
        <v>289</v>
      </c>
      <c r="Z191" s="12" t="s">
        <v>1</v>
      </c>
      <c r="AA191" s="357" t="s">
        <v>558</v>
      </c>
      <c r="AF191" s="357" t="s">
        <v>558</v>
      </c>
    </row>
    <row r="192" spans="1:32" ht="72" x14ac:dyDescent="0.3">
      <c r="A192" s="177">
        <v>20.399999999999999</v>
      </c>
      <c r="B192" s="174" t="s">
        <v>256</v>
      </c>
      <c r="C192" s="179" t="s">
        <v>559</v>
      </c>
      <c r="D192" s="177" t="s">
        <v>260</v>
      </c>
      <c r="E192" s="177"/>
      <c r="F192" s="177" t="s">
        <v>45</v>
      </c>
      <c r="G192" s="178" t="s">
        <v>249</v>
      </c>
      <c r="H192" s="177" t="s">
        <v>48</v>
      </c>
      <c r="I192" s="178" t="e">
        <f>VLOOKUP(C192,#REF!,8,FALSE)</f>
        <v>#REF!</v>
      </c>
      <c r="J192" s="178"/>
      <c r="K192" s="178"/>
      <c r="L192" s="357" t="s">
        <v>559</v>
      </c>
      <c r="M192" s="178"/>
      <c r="N192" s="178"/>
      <c r="O192" s="480"/>
      <c r="R192" s="12" t="s">
        <v>742</v>
      </c>
      <c r="U192" s="12" t="s">
        <v>742</v>
      </c>
      <c r="X192" s="12" t="s">
        <v>289</v>
      </c>
      <c r="Z192" s="12" t="s">
        <v>1</v>
      </c>
      <c r="AA192" s="357" t="s">
        <v>559</v>
      </c>
      <c r="AF192" s="357" t="s">
        <v>559</v>
      </c>
    </row>
    <row r="193" spans="1:35" ht="24" x14ac:dyDescent="0.3">
      <c r="A193" s="177">
        <v>20.399999999999999</v>
      </c>
      <c r="B193" s="174" t="s">
        <v>256</v>
      </c>
      <c r="C193" s="179" t="s">
        <v>560</v>
      </c>
      <c r="D193" s="177" t="s">
        <v>113</v>
      </c>
      <c r="E193" s="177"/>
      <c r="F193" s="177" t="s">
        <v>64</v>
      </c>
      <c r="G193" s="178" t="s">
        <v>249</v>
      </c>
      <c r="H193" s="177" t="s">
        <v>48</v>
      </c>
      <c r="I193" s="178" t="e">
        <f>VLOOKUP(C193,#REF!,8,FALSE)</f>
        <v>#REF!</v>
      </c>
      <c r="J193" s="178"/>
      <c r="K193" s="178"/>
      <c r="L193" s="357" t="s">
        <v>560</v>
      </c>
      <c r="M193" s="178"/>
      <c r="N193" s="178"/>
      <c r="O193" s="480"/>
      <c r="R193" s="12" t="s">
        <v>742</v>
      </c>
      <c r="U193" s="12" t="s">
        <v>742</v>
      </c>
      <c r="X193" s="12" t="s">
        <v>289</v>
      </c>
      <c r="Z193" s="12" t="s">
        <v>1</v>
      </c>
      <c r="AA193" s="357" t="s">
        <v>560</v>
      </c>
      <c r="AF193" s="357" t="s">
        <v>560</v>
      </c>
    </row>
    <row r="194" spans="1:35" ht="96" x14ac:dyDescent="0.3">
      <c r="A194" s="177">
        <v>20.5</v>
      </c>
      <c r="B194" s="174" t="s">
        <v>261</v>
      </c>
      <c r="C194" s="179" t="s">
        <v>561</v>
      </c>
      <c r="D194" s="176" t="s">
        <v>262</v>
      </c>
      <c r="E194" s="176"/>
      <c r="F194" s="177" t="s">
        <v>9</v>
      </c>
      <c r="G194" s="178" t="s">
        <v>249</v>
      </c>
      <c r="H194" s="177" t="s">
        <v>11</v>
      </c>
      <c r="I194" s="178" t="e">
        <f>VLOOKUP(C194,#REF!,8,FALSE)</f>
        <v>#REF!</v>
      </c>
      <c r="J194" s="178"/>
      <c r="K194" s="178"/>
      <c r="L194" s="357" t="s">
        <v>561</v>
      </c>
      <c r="M194" s="178"/>
      <c r="N194" s="178"/>
      <c r="O194" s="480"/>
      <c r="R194" s="12" t="s">
        <v>742</v>
      </c>
      <c r="U194" s="12" t="s">
        <v>742</v>
      </c>
      <c r="X194" s="12" t="s">
        <v>289</v>
      </c>
      <c r="Z194" s="12" t="s">
        <v>1</v>
      </c>
      <c r="AA194" s="357" t="s">
        <v>561</v>
      </c>
      <c r="AF194" s="357" t="s">
        <v>561</v>
      </c>
    </row>
    <row r="195" spans="1:35" ht="36" x14ac:dyDescent="0.3">
      <c r="A195" s="177">
        <v>20.5</v>
      </c>
      <c r="B195" s="174" t="s">
        <v>261</v>
      </c>
      <c r="C195" s="179" t="s">
        <v>562</v>
      </c>
      <c r="D195" s="176" t="s">
        <v>263</v>
      </c>
      <c r="E195" s="176"/>
      <c r="F195" s="177" t="s">
        <v>43</v>
      </c>
      <c r="G195" s="178" t="s">
        <v>249</v>
      </c>
      <c r="H195" s="177" t="s">
        <v>11</v>
      </c>
      <c r="I195" s="178" t="e">
        <f>VLOOKUP(C195,#REF!,8,FALSE)</f>
        <v>#REF!</v>
      </c>
      <c r="J195" s="178"/>
      <c r="K195" s="178"/>
      <c r="L195" s="357" t="s">
        <v>562</v>
      </c>
      <c r="M195" s="178"/>
      <c r="N195" s="178"/>
      <c r="O195" s="480"/>
      <c r="R195" s="12" t="s">
        <v>742</v>
      </c>
      <c r="U195" s="12" t="s">
        <v>742</v>
      </c>
      <c r="X195" s="12" t="s">
        <v>289</v>
      </c>
      <c r="Z195" s="12" t="s">
        <v>1</v>
      </c>
      <c r="AA195" s="357" t="s">
        <v>562</v>
      </c>
      <c r="AF195" s="357" t="s">
        <v>562</v>
      </c>
    </row>
    <row r="196" spans="1:35" ht="96" x14ac:dyDescent="0.3">
      <c r="A196" s="177">
        <v>20.6</v>
      </c>
      <c r="B196" s="174" t="s">
        <v>264</v>
      </c>
      <c r="C196" s="179" t="s">
        <v>563</v>
      </c>
      <c r="D196" s="176" t="s">
        <v>265</v>
      </c>
      <c r="E196" s="176"/>
      <c r="F196" s="177" t="s">
        <v>9</v>
      </c>
      <c r="G196" s="178" t="s">
        <v>249</v>
      </c>
      <c r="H196" s="177" t="s">
        <v>11</v>
      </c>
      <c r="I196" s="178" t="e">
        <f>VLOOKUP(C196,#REF!,8,FALSE)</f>
        <v>#REF!</v>
      </c>
      <c r="J196" s="178"/>
      <c r="K196" s="178"/>
      <c r="L196" s="357" t="s">
        <v>563</v>
      </c>
      <c r="M196" s="178"/>
      <c r="N196" s="178"/>
      <c r="O196" s="480"/>
      <c r="R196" s="12" t="s">
        <v>742</v>
      </c>
      <c r="U196" s="12" t="s">
        <v>742</v>
      </c>
      <c r="X196" s="12" t="s">
        <v>289</v>
      </c>
      <c r="Z196" s="12" t="s">
        <v>1</v>
      </c>
      <c r="AA196" s="357" t="s">
        <v>563</v>
      </c>
      <c r="AF196" s="357" t="s">
        <v>563</v>
      </c>
    </row>
    <row r="197" spans="1:35" ht="36" x14ac:dyDescent="0.3">
      <c r="A197" s="177">
        <v>20.6</v>
      </c>
      <c r="B197" s="174" t="s">
        <v>264</v>
      </c>
      <c r="C197" s="179" t="s">
        <v>564</v>
      </c>
      <c r="D197" s="176" t="s">
        <v>263</v>
      </c>
      <c r="E197" s="176"/>
      <c r="F197" s="177" t="s">
        <v>43</v>
      </c>
      <c r="G197" s="178" t="s">
        <v>249</v>
      </c>
      <c r="H197" s="177" t="s">
        <v>11</v>
      </c>
      <c r="I197" s="178" t="e">
        <f>VLOOKUP(C197,#REF!,8,FALSE)</f>
        <v>#REF!</v>
      </c>
      <c r="J197" s="178"/>
      <c r="K197" s="178"/>
      <c r="L197" s="357" t="s">
        <v>564</v>
      </c>
      <c r="M197" s="178"/>
      <c r="N197" s="178"/>
      <c r="O197" s="480"/>
      <c r="R197" s="12" t="s">
        <v>742</v>
      </c>
      <c r="U197" s="12" t="s">
        <v>742</v>
      </c>
      <c r="X197" s="12" t="s">
        <v>289</v>
      </c>
      <c r="Z197" s="12" t="s">
        <v>1</v>
      </c>
      <c r="AA197" s="357" t="s">
        <v>564</v>
      </c>
      <c r="AF197" s="357" t="s">
        <v>564</v>
      </c>
    </row>
    <row r="198" spans="1:35" ht="60" x14ac:dyDescent="0.3">
      <c r="A198" s="177">
        <v>20.7</v>
      </c>
      <c r="B198" s="174" t="s">
        <v>266</v>
      </c>
      <c r="C198" s="179" t="s">
        <v>565</v>
      </c>
      <c r="D198" s="176" t="s">
        <v>267</v>
      </c>
      <c r="E198" s="176"/>
      <c r="F198" s="177" t="s">
        <v>64</v>
      </c>
      <c r="G198" s="178" t="s">
        <v>249</v>
      </c>
      <c r="H198" s="177" t="s">
        <v>11</v>
      </c>
      <c r="I198" s="178" t="e">
        <f>VLOOKUP(C198,#REF!,8,FALSE)</f>
        <v>#REF!</v>
      </c>
      <c r="J198" s="178"/>
      <c r="K198" s="178"/>
      <c r="L198" s="357" t="s">
        <v>565</v>
      </c>
      <c r="M198" s="178"/>
      <c r="N198" s="178"/>
      <c r="O198" s="480"/>
      <c r="R198" s="12" t="s">
        <v>742</v>
      </c>
      <c r="U198" s="12" t="s">
        <v>742</v>
      </c>
      <c r="X198" s="12" t="s">
        <v>289</v>
      </c>
      <c r="Z198" s="12" t="s">
        <v>1</v>
      </c>
      <c r="AA198" s="357" t="s">
        <v>565</v>
      </c>
      <c r="AF198" s="357" t="s">
        <v>565</v>
      </c>
    </row>
    <row r="199" spans="1:35" ht="72.5" thickBot="1" x14ac:dyDescent="0.35">
      <c r="A199" s="177">
        <v>20.7</v>
      </c>
      <c r="B199" s="174" t="s">
        <v>266</v>
      </c>
      <c r="C199" s="179" t="s">
        <v>566</v>
      </c>
      <c r="D199" s="176" t="s">
        <v>268</v>
      </c>
      <c r="E199" s="176"/>
      <c r="F199" s="177" t="s">
        <v>64</v>
      </c>
      <c r="G199" s="178" t="s">
        <v>249</v>
      </c>
      <c r="H199" s="177" t="s">
        <v>11</v>
      </c>
      <c r="I199" s="178" t="e">
        <f>VLOOKUP(C199,#REF!,8,FALSE)</f>
        <v>#REF!</v>
      </c>
      <c r="J199" s="178"/>
      <c r="K199" s="178"/>
      <c r="L199" s="357" t="s">
        <v>566</v>
      </c>
      <c r="M199" s="178"/>
      <c r="N199" s="178"/>
      <c r="O199" s="480"/>
      <c r="R199" s="12" t="s">
        <v>742</v>
      </c>
      <c r="U199" s="12" t="s">
        <v>742</v>
      </c>
      <c r="X199" s="12" t="s">
        <v>289</v>
      </c>
      <c r="Z199" s="12" t="s">
        <v>1</v>
      </c>
      <c r="AA199" s="357" t="s">
        <v>566</v>
      </c>
      <c r="AF199" s="357" t="s">
        <v>566</v>
      </c>
    </row>
    <row r="200" spans="1:35" ht="48" x14ac:dyDescent="0.3">
      <c r="A200" s="177">
        <v>23.1</v>
      </c>
      <c r="B200" s="174" t="s">
        <v>269</v>
      </c>
      <c r="C200" s="179" t="s">
        <v>568</v>
      </c>
      <c r="D200" s="177" t="s">
        <v>270</v>
      </c>
      <c r="E200" s="177" t="s">
        <v>271</v>
      </c>
      <c r="F200" s="177" t="s">
        <v>45</v>
      </c>
      <c r="G200" s="178" t="s">
        <v>272</v>
      </c>
      <c r="H200" s="177" t="s">
        <v>68</v>
      </c>
      <c r="I200" s="178" t="e">
        <f>VLOOKUP(C200,#REF!,8,FALSE)</f>
        <v>#REF!</v>
      </c>
      <c r="J200" s="178"/>
      <c r="K200" s="178"/>
      <c r="L200" s="357" t="s">
        <v>568</v>
      </c>
      <c r="M200" s="178"/>
      <c r="N200" s="178"/>
      <c r="O200" s="480"/>
      <c r="R200" s="12" t="s">
        <v>742</v>
      </c>
      <c r="U200" s="12" t="s">
        <v>742</v>
      </c>
      <c r="X200" s="12" t="s">
        <v>984</v>
      </c>
      <c r="Z200" s="12" t="s">
        <v>295</v>
      </c>
      <c r="AA200" s="357" t="s">
        <v>568</v>
      </c>
      <c r="AF200" s="508" t="s">
        <v>1157</v>
      </c>
      <c r="AG200" s="509" t="s">
        <v>1158</v>
      </c>
      <c r="AH200" s="510" t="s">
        <v>1159</v>
      </c>
      <c r="AI200" s="511" t="s">
        <v>1160</v>
      </c>
    </row>
    <row r="201" spans="1:35" ht="60" x14ac:dyDescent="0.3">
      <c r="A201" s="177">
        <v>23.1</v>
      </c>
      <c r="B201" s="174" t="s">
        <v>269</v>
      </c>
      <c r="C201" s="179" t="s">
        <v>569</v>
      </c>
      <c r="D201" s="177" t="s">
        <v>273</v>
      </c>
      <c r="E201" s="177" t="s">
        <v>271</v>
      </c>
      <c r="F201" s="177" t="s">
        <v>274</v>
      </c>
      <c r="G201" s="178" t="s">
        <v>272</v>
      </c>
      <c r="H201" s="177" t="s">
        <v>68</v>
      </c>
      <c r="I201" s="178" t="e">
        <f>VLOOKUP(C201,#REF!,8,FALSE)</f>
        <v>#REF!</v>
      </c>
      <c r="J201" s="178"/>
      <c r="K201" s="178"/>
      <c r="L201" s="357" t="s">
        <v>569</v>
      </c>
      <c r="M201" s="178"/>
      <c r="N201" s="178"/>
      <c r="O201" s="480"/>
      <c r="R201" s="12" t="s">
        <v>742</v>
      </c>
      <c r="U201" s="12" t="s">
        <v>742</v>
      </c>
      <c r="X201" s="12" t="s">
        <v>984</v>
      </c>
      <c r="Z201" s="12" t="s">
        <v>295</v>
      </c>
      <c r="AA201" s="357" t="s">
        <v>569</v>
      </c>
      <c r="AF201" s="508" t="s">
        <v>1161</v>
      </c>
      <c r="AG201" s="512" t="s">
        <v>1162</v>
      </c>
      <c r="AH201" s="357" t="s">
        <v>1163</v>
      </c>
      <c r="AI201" s="513" t="s">
        <v>1164</v>
      </c>
    </row>
    <row r="202" spans="1:35" ht="96" x14ac:dyDescent="0.3">
      <c r="A202" s="177">
        <v>23.2</v>
      </c>
      <c r="B202" s="174" t="s">
        <v>275</v>
      </c>
      <c r="C202" s="179" t="s">
        <v>570</v>
      </c>
      <c r="D202" s="177" t="s">
        <v>276</v>
      </c>
      <c r="E202" s="177" t="s">
        <v>271</v>
      </c>
      <c r="F202" s="177" t="s">
        <v>9</v>
      </c>
      <c r="G202" s="178" t="s">
        <v>272</v>
      </c>
      <c r="H202" s="177" t="s">
        <v>11</v>
      </c>
      <c r="I202" s="178" t="e">
        <f>VLOOKUP(C202,#REF!,8,FALSE)</f>
        <v>#REF!</v>
      </c>
      <c r="J202" s="178"/>
      <c r="K202" s="178"/>
      <c r="L202" s="357" t="s">
        <v>570</v>
      </c>
      <c r="M202" s="178"/>
      <c r="N202" s="178"/>
      <c r="O202" s="480"/>
      <c r="R202" s="12" t="s">
        <v>742</v>
      </c>
      <c r="U202" s="12" t="s">
        <v>742</v>
      </c>
      <c r="X202" s="12" t="s">
        <v>984</v>
      </c>
      <c r="Z202" s="12" t="s">
        <v>295</v>
      </c>
      <c r="AA202" s="357" t="s">
        <v>570</v>
      </c>
      <c r="AF202" s="508" t="s">
        <v>1165</v>
      </c>
      <c r="AG202" s="512" t="s">
        <v>1166</v>
      </c>
      <c r="AH202" s="357" t="s">
        <v>1167</v>
      </c>
      <c r="AI202" s="513" t="s">
        <v>1168</v>
      </c>
    </row>
    <row r="203" spans="1:35" ht="48" x14ac:dyDescent="0.3">
      <c r="A203" s="177">
        <v>23.2</v>
      </c>
      <c r="B203" s="174" t="s">
        <v>269</v>
      </c>
      <c r="C203" s="179" t="s">
        <v>571</v>
      </c>
      <c r="D203" s="177" t="s">
        <v>277</v>
      </c>
      <c r="E203" s="177" t="s">
        <v>278</v>
      </c>
      <c r="F203" s="177" t="s">
        <v>43</v>
      </c>
      <c r="G203" s="178" t="s">
        <v>272</v>
      </c>
      <c r="H203" s="177" t="s">
        <v>11</v>
      </c>
      <c r="I203" s="178" t="e">
        <f>VLOOKUP(C203,#REF!,8,FALSE)</f>
        <v>#REF!</v>
      </c>
      <c r="J203" s="178"/>
      <c r="K203" s="178"/>
      <c r="L203" s="357" t="s">
        <v>571</v>
      </c>
      <c r="M203" s="178"/>
      <c r="N203" s="178"/>
      <c r="O203" s="480"/>
      <c r="R203" s="12" t="s">
        <v>742</v>
      </c>
      <c r="U203" s="12" t="s">
        <v>742</v>
      </c>
      <c r="X203" s="12" t="s">
        <v>984</v>
      </c>
      <c r="Z203" s="12" t="s">
        <v>295</v>
      </c>
      <c r="AA203" s="357" t="s">
        <v>571</v>
      </c>
      <c r="AF203" s="508" t="s">
        <v>1169</v>
      </c>
      <c r="AG203" s="512" t="s">
        <v>1170</v>
      </c>
      <c r="AH203" s="357" t="s">
        <v>1171</v>
      </c>
      <c r="AI203" s="513" t="s">
        <v>1172</v>
      </c>
    </row>
    <row r="204" spans="1:35" ht="48" x14ac:dyDescent="0.3">
      <c r="A204" s="177">
        <v>23.2</v>
      </c>
      <c r="B204" s="174" t="s">
        <v>269</v>
      </c>
      <c r="C204" s="179" t="s">
        <v>572</v>
      </c>
      <c r="D204" s="177" t="s">
        <v>279</v>
      </c>
      <c r="E204" s="177" t="s">
        <v>280</v>
      </c>
      <c r="F204" s="177" t="s">
        <v>43</v>
      </c>
      <c r="G204" s="178" t="s">
        <v>272</v>
      </c>
      <c r="H204" s="177" t="s">
        <v>11</v>
      </c>
      <c r="I204" s="178" t="e">
        <f>VLOOKUP(C204,#REF!,8,FALSE)</f>
        <v>#REF!</v>
      </c>
      <c r="J204" s="178"/>
      <c r="K204" s="178"/>
      <c r="L204" s="357" t="s">
        <v>572</v>
      </c>
      <c r="M204" s="178"/>
      <c r="N204" s="178"/>
      <c r="O204" s="480"/>
      <c r="R204" s="12" t="s">
        <v>742</v>
      </c>
      <c r="U204" s="12" t="s">
        <v>742</v>
      </c>
      <c r="X204" s="12" t="s">
        <v>984</v>
      </c>
      <c r="Z204" s="12" t="s">
        <v>295</v>
      </c>
      <c r="AA204" s="357" t="s">
        <v>572</v>
      </c>
      <c r="AF204" s="508" t="s">
        <v>1173</v>
      </c>
      <c r="AG204" s="512" t="s">
        <v>1174</v>
      </c>
      <c r="AH204" s="357" t="s">
        <v>1175</v>
      </c>
      <c r="AI204" s="513" t="s">
        <v>1176</v>
      </c>
    </row>
    <row r="205" spans="1:35" ht="35.5" customHeight="1" thickBot="1" x14ac:dyDescent="0.35">
      <c r="A205" s="177">
        <v>23.2</v>
      </c>
      <c r="B205" s="174" t="s">
        <v>269</v>
      </c>
      <c r="C205" s="179" t="s">
        <v>573</v>
      </c>
      <c r="D205" s="177" t="s">
        <v>281</v>
      </c>
      <c r="E205" s="177" t="s">
        <v>282</v>
      </c>
      <c r="F205" s="177" t="s">
        <v>43</v>
      </c>
      <c r="G205" s="178" t="s">
        <v>272</v>
      </c>
      <c r="H205" s="177" t="s">
        <v>11</v>
      </c>
      <c r="I205" s="178" t="e">
        <f>VLOOKUP(C205,#REF!,8,FALSE)</f>
        <v>#REF!</v>
      </c>
      <c r="J205" s="178"/>
      <c r="K205" s="178"/>
      <c r="L205" s="357" t="s">
        <v>573</v>
      </c>
      <c r="M205" s="178"/>
      <c r="N205" s="178"/>
      <c r="O205" s="480"/>
      <c r="R205" s="12" t="s">
        <v>742</v>
      </c>
      <c r="U205" s="12" t="s">
        <v>742</v>
      </c>
      <c r="X205" s="12" t="s">
        <v>984</v>
      </c>
      <c r="Z205" s="12" t="s">
        <v>295</v>
      </c>
      <c r="AA205" s="357" t="s">
        <v>573</v>
      </c>
      <c r="AF205" s="508" t="s">
        <v>1177</v>
      </c>
      <c r="AG205" s="514" t="s">
        <v>1178</v>
      </c>
      <c r="AH205" s="515" t="s">
        <v>1179</v>
      </c>
      <c r="AI205" s="516" t="s">
        <v>1180</v>
      </c>
    </row>
    <row r="206" spans="1:35" ht="45" customHeight="1" x14ac:dyDescent="0.3">
      <c r="A206" s="177">
        <v>23.3</v>
      </c>
      <c r="B206" s="174" t="s">
        <v>283</v>
      </c>
      <c r="C206" s="179" t="s">
        <v>574</v>
      </c>
      <c r="D206" s="177" t="s">
        <v>284</v>
      </c>
      <c r="E206" s="177" t="s">
        <v>285</v>
      </c>
      <c r="F206" s="177" t="s">
        <v>23</v>
      </c>
      <c r="G206" s="178" t="s">
        <v>648</v>
      </c>
      <c r="H206" s="177" t="s">
        <v>68</v>
      </c>
      <c r="I206" s="178" t="e">
        <f>VLOOKUP(C206,#REF!,8,FALSE)</f>
        <v>#REF!</v>
      </c>
      <c r="J206" s="178"/>
      <c r="K206" s="178"/>
      <c r="L206" s="357" t="s">
        <v>574</v>
      </c>
      <c r="M206" s="178"/>
      <c r="N206" s="178"/>
      <c r="O206" s="480"/>
      <c r="R206" s="12" t="s">
        <v>742</v>
      </c>
      <c r="U206" s="12" t="s">
        <v>742</v>
      </c>
      <c r="X206" s="12" t="s">
        <v>295</v>
      </c>
      <c r="Z206" s="12" t="s">
        <v>295</v>
      </c>
      <c r="AA206" s="357" t="s">
        <v>574</v>
      </c>
      <c r="AF206" s="357" t="s">
        <v>574</v>
      </c>
    </row>
    <row r="207" spans="1:35" ht="60" x14ac:dyDescent="0.3">
      <c r="A207" s="177">
        <v>23.3</v>
      </c>
      <c r="B207" s="174" t="s">
        <v>283</v>
      </c>
      <c r="C207" s="179" t="s">
        <v>575</v>
      </c>
      <c r="D207" s="177" t="s">
        <v>286</v>
      </c>
      <c r="E207" s="177" t="s">
        <v>285</v>
      </c>
      <c r="F207" s="177" t="s">
        <v>9</v>
      </c>
      <c r="G207" s="178" t="s">
        <v>648</v>
      </c>
      <c r="H207" s="177" t="s">
        <v>68</v>
      </c>
      <c r="I207" s="178" t="e">
        <f>VLOOKUP(C207,#REF!,8,FALSE)</f>
        <v>#REF!</v>
      </c>
      <c r="J207" s="178"/>
      <c r="K207" s="178"/>
      <c r="L207" s="357" t="s">
        <v>575</v>
      </c>
      <c r="M207" s="178"/>
      <c r="N207" s="178"/>
      <c r="O207" s="480"/>
      <c r="R207" s="12" t="s">
        <v>742</v>
      </c>
      <c r="U207" s="12" t="s">
        <v>742</v>
      </c>
      <c r="X207" s="12" t="s">
        <v>295</v>
      </c>
      <c r="Z207" s="12" t="s">
        <v>295</v>
      </c>
      <c r="AA207" s="357" t="s">
        <v>575</v>
      </c>
      <c r="AF207" s="357" t="s">
        <v>575</v>
      </c>
    </row>
  </sheetData>
  <autoFilter ref="A2:U207" xr:uid="{D7A8F15D-4FAD-46D5-A2A2-528D7247B794}"/>
  <mergeCells count="6">
    <mergeCell ref="AA1:AD1"/>
    <mergeCell ref="AF1:AI1"/>
    <mergeCell ref="Q1:R1"/>
    <mergeCell ref="T1:U1"/>
    <mergeCell ref="W1:X1"/>
    <mergeCell ref="Y1:Z1"/>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152" activePane="bottomRight" state="frozen"/>
      <selection pane="topRight" activeCell="B1" sqref="B1"/>
      <selection pane="bottomLeft" activeCell="A2" sqref="A2"/>
      <selection pane="bottomRight" activeCell="G190" sqref="G190"/>
    </sheetView>
  </sheetViews>
  <sheetFormatPr defaultColWidth="14.453125" defaultRowHeight="14.5" x14ac:dyDescent="0.35"/>
  <cols>
    <col min="1" max="1" width="13.453125" style="135" bestFit="1" customWidth="1"/>
    <col min="2" max="2" width="12.453125" style="136" bestFit="1" customWidth="1"/>
    <col min="3" max="3" width="34.54296875" style="136" bestFit="1" customWidth="1"/>
    <col min="4" max="4" width="80.08984375" style="136" bestFit="1" customWidth="1"/>
    <col min="5" max="16384" width="14.453125" style="134"/>
  </cols>
  <sheetData>
    <row r="1" spans="1:4" s="133" customFormat="1" x14ac:dyDescent="0.3">
      <c r="A1" s="137" t="s">
        <v>369</v>
      </c>
      <c r="B1" s="138" t="s">
        <v>323</v>
      </c>
      <c r="C1" s="145" t="s">
        <v>693</v>
      </c>
      <c r="D1" s="137" t="s">
        <v>694</v>
      </c>
    </row>
    <row r="2" spans="1:4" x14ac:dyDescent="0.3">
      <c r="A2" s="139">
        <v>4.0999999999999996</v>
      </c>
      <c r="B2" s="140" t="s">
        <v>371</v>
      </c>
      <c r="C2" s="146"/>
      <c r="D2" s="141" t="s">
        <v>287</v>
      </c>
    </row>
    <row r="3" spans="1:4" x14ac:dyDescent="0.3">
      <c r="A3" s="139">
        <v>4.0999999999999996</v>
      </c>
      <c r="B3" s="140" t="s">
        <v>372</v>
      </c>
      <c r="C3" s="146"/>
      <c r="D3" s="141" t="s">
        <v>287</v>
      </c>
    </row>
    <row r="4" spans="1:4" x14ac:dyDescent="0.3">
      <c r="A4" s="139">
        <v>4.0999999999999996</v>
      </c>
      <c r="B4" s="140" t="s">
        <v>373</v>
      </c>
      <c r="C4" s="146"/>
      <c r="D4" s="141" t="s">
        <v>287</v>
      </c>
    </row>
    <row r="5" spans="1:4" x14ac:dyDescent="0.3">
      <c r="A5" s="139">
        <v>4.0999999999999996</v>
      </c>
      <c r="B5" s="140" t="s">
        <v>374</v>
      </c>
      <c r="C5" s="146"/>
      <c r="D5" s="141" t="s">
        <v>287</v>
      </c>
    </row>
    <row r="6" spans="1:4" x14ac:dyDescent="0.3">
      <c r="A6" s="139">
        <v>4.0999999999999996</v>
      </c>
      <c r="B6" s="140" t="s">
        <v>375</v>
      </c>
      <c r="C6" s="146"/>
      <c r="D6" s="141" t="s">
        <v>287</v>
      </c>
    </row>
    <row r="7" spans="1:4" x14ac:dyDescent="0.3">
      <c r="A7" s="139">
        <v>4.0999999999999996</v>
      </c>
      <c r="B7" s="140" t="s">
        <v>376</v>
      </c>
      <c r="C7" s="146"/>
      <c r="D7" s="141" t="s">
        <v>287</v>
      </c>
    </row>
    <row r="8" spans="1:4" x14ac:dyDescent="0.3">
      <c r="A8" s="139">
        <v>4.0999999999999996</v>
      </c>
      <c r="B8" s="140" t="s">
        <v>377</v>
      </c>
      <c r="C8" s="146"/>
      <c r="D8" s="141" t="s">
        <v>287</v>
      </c>
    </row>
    <row r="9" spans="1:4" x14ac:dyDescent="0.3">
      <c r="A9" s="139">
        <v>4.0999999999999996</v>
      </c>
      <c r="B9" s="140" t="s">
        <v>378</v>
      </c>
      <c r="C9" s="146"/>
      <c r="D9" s="141" t="s">
        <v>287</v>
      </c>
    </row>
    <row r="10" spans="1:4" x14ac:dyDescent="0.3">
      <c r="A10" s="139">
        <v>4.0999999999999996</v>
      </c>
      <c r="B10" s="140" t="s">
        <v>379</v>
      </c>
      <c r="C10" s="146"/>
      <c r="D10" s="141" t="s">
        <v>287</v>
      </c>
    </row>
    <row r="11" spans="1:4" x14ac:dyDescent="0.3">
      <c r="A11" s="139">
        <v>4.0999999999999996</v>
      </c>
      <c r="B11" s="140" t="s">
        <v>380</v>
      </c>
      <c r="C11" s="146"/>
      <c r="D11" s="141" t="s">
        <v>287</v>
      </c>
    </row>
    <row r="12" spans="1:4" x14ac:dyDescent="0.3">
      <c r="A12" s="142">
        <v>4.2</v>
      </c>
      <c r="B12" s="140" t="s">
        <v>381</v>
      </c>
      <c r="C12" s="146"/>
      <c r="D12" s="141" t="s">
        <v>287</v>
      </c>
    </row>
    <row r="13" spans="1:4" x14ac:dyDescent="0.3">
      <c r="A13" s="143">
        <v>4.3</v>
      </c>
      <c r="B13" s="140" t="s">
        <v>492</v>
      </c>
      <c r="C13" s="146"/>
      <c r="D13" s="141"/>
    </row>
    <row r="14" spans="1:4" x14ac:dyDescent="0.3">
      <c r="A14" s="143">
        <v>4.3</v>
      </c>
      <c r="B14" s="140" t="s">
        <v>493</v>
      </c>
      <c r="C14" s="146"/>
      <c r="D14" s="141"/>
    </row>
    <row r="15" spans="1:4" x14ac:dyDescent="0.3">
      <c r="A15" s="143">
        <v>4.3</v>
      </c>
      <c r="B15" s="140" t="s">
        <v>494</v>
      </c>
      <c r="C15" s="146"/>
      <c r="D15" s="141"/>
    </row>
    <row r="16" spans="1:4" x14ac:dyDescent="0.35">
      <c r="A16" s="143">
        <v>4.3</v>
      </c>
      <c r="B16" s="144" t="s">
        <v>495</v>
      </c>
      <c r="C16" s="146"/>
      <c r="D16" s="141"/>
    </row>
    <row r="17" spans="1:4" x14ac:dyDescent="0.35">
      <c r="A17" s="143">
        <v>4.3</v>
      </c>
      <c r="B17" s="144" t="s">
        <v>496</v>
      </c>
      <c r="C17" s="146"/>
      <c r="D17" s="141"/>
    </row>
    <row r="18" spans="1:4" x14ac:dyDescent="0.35">
      <c r="A18" s="143">
        <v>4.3</v>
      </c>
      <c r="B18" s="144" t="s">
        <v>497</v>
      </c>
      <c r="C18" s="146"/>
      <c r="D18" s="141"/>
    </row>
    <row r="19" spans="1:4" x14ac:dyDescent="0.35">
      <c r="A19" s="143">
        <v>4.3</v>
      </c>
      <c r="B19" s="144" t="s">
        <v>498</v>
      </c>
      <c r="C19" s="146"/>
      <c r="D19" s="141"/>
    </row>
    <row r="20" spans="1:4" x14ac:dyDescent="0.35">
      <c r="A20" s="143">
        <v>4.3</v>
      </c>
      <c r="B20" s="144" t="s">
        <v>499</v>
      </c>
      <c r="C20" s="146"/>
      <c r="D20" s="141"/>
    </row>
    <row r="21" spans="1:4" x14ac:dyDescent="0.35">
      <c r="A21" s="143">
        <v>4.3</v>
      </c>
      <c r="B21" s="144" t="s">
        <v>500</v>
      </c>
      <c r="C21" s="146"/>
      <c r="D21" s="141"/>
    </row>
    <row r="22" spans="1:4" x14ac:dyDescent="0.35">
      <c r="A22" s="143">
        <v>4.3</v>
      </c>
      <c r="B22" s="144" t="s">
        <v>501</v>
      </c>
      <c r="C22" s="146"/>
      <c r="D22" s="141"/>
    </row>
    <row r="23" spans="1:4" x14ac:dyDescent="0.35">
      <c r="A23" s="143">
        <v>4.3</v>
      </c>
      <c r="B23" s="144" t="s">
        <v>502</v>
      </c>
      <c r="C23" s="146"/>
      <c r="D23" s="141"/>
    </row>
    <row r="24" spans="1:4" x14ac:dyDescent="0.35">
      <c r="A24" s="143">
        <v>4.3</v>
      </c>
      <c r="B24" s="144" t="s">
        <v>503</v>
      </c>
      <c r="C24" s="146"/>
      <c r="D24" s="141"/>
    </row>
    <row r="25" spans="1:4" x14ac:dyDescent="0.35">
      <c r="A25" s="143">
        <v>4.3</v>
      </c>
      <c r="B25" s="144" t="s">
        <v>504</v>
      </c>
      <c r="C25" s="146"/>
      <c r="D25" s="141"/>
    </row>
    <row r="26" spans="1:4" x14ac:dyDescent="0.35">
      <c r="A26" s="143">
        <v>4.3</v>
      </c>
      <c r="B26" s="144" t="s">
        <v>505</v>
      </c>
      <c r="C26" s="146"/>
      <c r="D26" s="141"/>
    </row>
    <row r="27" spans="1:4" x14ac:dyDescent="0.35">
      <c r="A27" s="143">
        <v>4.3</v>
      </c>
      <c r="B27" s="144" t="s">
        <v>506</v>
      </c>
      <c r="C27" s="146"/>
      <c r="D27" s="141"/>
    </row>
    <row r="28" spans="1:4" x14ac:dyDescent="0.35">
      <c r="A28" s="143">
        <v>4.4000000000000004</v>
      </c>
      <c r="B28" s="144" t="s">
        <v>382</v>
      </c>
      <c r="C28" s="146"/>
      <c r="D28" s="141" t="s">
        <v>287</v>
      </c>
    </row>
    <row r="29" spans="1:4" x14ac:dyDescent="0.35">
      <c r="A29" s="143">
        <v>4.4000000000000004</v>
      </c>
      <c r="B29" s="144" t="s">
        <v>383</v>
      </c>
      <c r="C29" s="146"/>
      <c r="D29" s="141" t="s">
        <v>287</v>
      </c>
    </row>
    <row r="30" spans="1:4" x14ac:dyDescent="0.35">
      <c r="A30" s="143">
        <v>4.4000000000000004</v>
      </c>
      <c r="B30" s="144" t="s">
        <v>507</v>
      </c>
      <c r="C30" s="146"/>
      <c r="D30" s="141" t="s">
        <v>287</v>
      </c>
    </row>
    <row r="31" spans="1:4" x14ac:dyDescent="0.35">
      <c r="A31" s="143">
        <v>4.4000000000000004</v>
      </c>
      <c r="B31" s="144" t="s">
        <v>384</v>
      </c>
      <c r="C31" s="146"/>
      <c r="D31" s="141" t="s">
        <v>287</v>
      </c>
    </row>
    <row r="32" spans="1:4" x14ac:dyDescent="0.35">
      <c r="A32" s="143">
        <v>4.4000000000000004</v>
      </c>
      <c r="B32" s="144" t="s">
        <v>511</v>
      </c>
      <c r="C32" s="146"/>
      <c r="D32" s="141" t="s">
        <v>287</v>
      </c>
    </row>
    <row r="33" spans="1:4" x14ac:dyDescent="0.35">
      <c r="A33" s="143">
        <v>4.4000000000000004</v>
      </c>
      <c r="B33" s="144" t="s">
        <v>508</v>
      </c>
      <c r="C33" s="146"/>
      <c r="D33" s="141" t="s">
        <v>287</v>
      </c>
    </row>
    <row r="34" spans="1:4" x14ac:dyDescent="0.35">
      <c r="A34" s="143">
        <v>4.4000000000000004</v>
      </c>
      <c r="B34" s="144" t="s">
        <v>509</v>
      </c>
      <c r="C34" s="146"/>
      <c r="D34" s="141" t="s">
        <v>287</v>
      </c>
    </row>
    <row r="35" spans="1:4" x14ac:dyDescent="0.35">
      <c r="A35" s="143">
        <v>4.4000000000000004</v>
      </c>
      <c r="B35" s="144" t="s">
        <v>385</v>
      </c>
      <c r="C35" s="146"/>
      <c r="D35" s="141" t="s">
        <v>287</v>
      </c>
    </row>
    <row r="36" spans="1:4" x14ac:dyDescent="0.35">
      <c r="A36" s="143">
        <v>4.4000000000000004</v>
      </c>
      <c r="B36" s="144" t="s">
        <v>512</v>
      </c>
      <c r="C36" s="146"/>
      <c r="D36" s="141" t="s">
        <v>287</v>
      </c>
    </row>
    <row r="37" spans="1:4" x14ac:dyDescent="0.35">
      <c r="A37" s="143">
        <v>4.4000000000000004</v>
      </c>
      <c r="B37" s="144" t="s">
        <v>510</v>
      </c>
      <c r="C37" s="146"/>
      <c r="D37" s="141" t="s">
        <v>287</v>
      </c>
    </row>
    <row r="38" spans="1:4" x14ac:dyDescent="0.35">
      <c r="A38" s="142">
        <v>5.0999999999999996</v>
      </c>
      <c r="B38" s="144" t="s">
        <v>386</v>
      </c>
      <c r="C38" s="146"/>
      <c r="D38" s="141" t="s">
        <v>287</v>
      </c>
    </row>
    <row r="39" spans="1:4" x14ac:dyDescent="0.35">
      <c r="A39" s="142">
        <v>5.2</v>
      </c>
      <c r="B39" s="144" t="s">
        <v>387</v>
      </c>
      <c r="C39" s="146"/>
      <c r="D39" s="141" t="s">
        <v>287</v>
      </c>
    </row>
    <row r="40" spans="1:4" ht="43.5" x14ac:dyDescent="0.35">
      <c r="A40" s="142">
        <v>5.3</v>
      </c>
      <c r="B40" s="144" t="s">
        <v>388</v>
      </c>
      <c r="C40" s="146" t="s">
        <v>966</v>
      </c>
      <c r="D40" s="141" t="s">
        <v>287</v>
      </c>
    </row>
    <row r="41" spans="1:4" x14ac:dyDescent="0.35">
      <c r="A41" s="142">
        <v>5.3</v>
      </c>
      <c r="B41" s="144" t="s">
        <v>389</v>
      </c>
      <c r="C41" s="146"/>
      <c r="D41" s="141" t="s">
        <v>287</v>
      </c>
    </row>
    <row r="42" spans="1:4" ht="58" x14ac:dyDescent="0.35">
      <c r="A42" s="142">
        <v>5.3</v>
      </c>
      <c r="B42" s="144" t="s">
        <v>390</v>
      </c>
      <c r="C42" s="146" t="s">
        <v>967</v>
      </c>
      <c r="D42" s="141" t="s">
        <v>287</v>
      </c>
    </row>
    <row r="43" spans="1:4" x14ac:dyDescent="0.35">
      <c r="A43" s="142">
        <v>5.3</v>
      </c>
      <c r="B43" s="144" t="s">
        <v>391</v>
      </c>
      <c r="C43" s="146"/>
      <c r="D43" s="141" t="s">
        <v>287</v>
      </c>
    </row>
    <row r="44" spans="1:4" ht="58" x14ac:dyDescent="0.35">
      <c r="A44" s="142">
        <v>6.1</v>
      </c>
      <c r="B44" s="144" t="s">
        <v>513</v>
      </c>
      <c r="C44" s="146" t="s">
        <v>968</v>
      </c>
      <c r="D44" s="141" t="s">
        <v>287</v>
      </c>
    </row>
    <row r="45" spans="1:4" x14ac:dyDescent="0.35">
      <c r="A45" s="142">
        <v>6.2</v>
      </c>
      <c r="B45" s="144" t="s">
        <v>514</v>
      </c>
      <c r="C45" s="146"/>
      <c r="D45" s="141"/>
    </row>
    <row r="46" spans="1:4" x14ac:dyDescent="0.35">
      <c r="A46" s="142">
        <v>6.2</v>
      </c>
      <c r="B46" s="144" t="s">
        <v>515</v>
      </c>
      <c r="C46" s="146"/>
      <c r="D46" s="141"/>
    </row>
    <row r="47" spans="1:4" x14ac:dyDescent="0.35">
      <c r="A47" s="142">
        <v>6.2</v>
      </c>
      <c r="B47" s="144" t="s">
        <v>516</v>
      </c>
      <c r="C47" s="146"/>
      <c r="D47" s="141"/>
    </row>
    <row r="48" spans="1:4" x14ac:dyDescent="0.35">
      <c r="A48" s="142">
        <v>6.2</v>
      </c>
      <c r="B48" s="144" t="s">
        <v>517</v>
      </c>
      <c r="C48" s="146"/>
      <c r="D48" s="141"/>
    </row>
    <row r="49" spans="1:4" x14ac:dyDescent="0.35">
      <c r="A49" s="142">
        <v>6.2</v>
      </c>
      <c r="B49" s="144" t="s">
        <v>518</v>
      </c>
      <c r="C49" s="146"/>
      <c r="D49" s="141"/>
    </row>
    <row r="50" spans="1:4" x14ac:dyDescent="0.35">
      <c r="A50" s="142">
        <v>6.2</v>
      </c>
      <c r="B50" s="144" t="s">
        <v>519</v>
      </c>
      <c r="C50" s="146"/>
      <c r="D50" s="141"/>
    </row>
    <row r="51" spans="1:4" x14ac:dyDescent="0.35">
      <c r="A51" s="142">
        <v>6.2</v>
      </c>
      <c r="B51" s="144" t="s">
        <v>520</v>
      </c>
      <c r="C51" s="146"/>
      <c r="D51" s="141"/>
    </row>
    <row r="52" spans="1:4" x14ac:dyDescent="0.35">
      <c r="A52" s="142">
        <v>6.2</v>
      </c>
      <c r="B52" s="144" t="s">
        <v>521</v>
      </c>
      <c r="C52" s="146"/>
      <c r="D52" s="141"/>
    </row>
    <row r="53" spans="1:4" x14ac:dyDescent="0.35">
      <c r="A53" s="142">
        <v>6.2</v>
      </c>
      <c r="B53" s="144" t="s">
        <v>522</v>
      </c>
      <c r="C53" s="146"/>
      <c r="D53" s="141"/>
    </row>
    <row r="54" spans="1:4" x14ac:dyDescent="0.35">
      <c r="A54" s="142">
        <v>6.2</v>
      </c>
      <c r="B54" s="144" t="s">
        <v>523</v>
      </c>
      <c r="C54" s="146"/>
      <c r="D54" s="141"/>
    </row>
    <row r="55" spans="1:4" x14ac:dyDescent="0.35">
      <c r="A55" s="142">
        <v>6.2</v>
      </c>
      <c r="B55" s="144" t="s">
        <v>524</v>
      </c>
      <c r="C55" s="146"/>
      <c r="D55" s="141"/>
    </row>
    <row r="56" spans="1:4" x14ac:dyDescent="0.35">
      <c r="A56" s="142">
        <v>6.2</v>
      </c>
      <c r="B56" s="144" t="s">
        <v>525</v>
      </c>
      <c r="C56" s="146"/>
      <c r="D56" s="141"/>
    </row>
    <row r="57" spans="1:4" x14ac:dyDescent="0.35">
      <c r="A57" s="142">
        <v>6.2</v>
      </c>
      <c r="B57" s="144" t="s">
        <v>526</v>
      </c>
      <c r="C57" s="146"/>
      <c r="D57" s="141"/>
    </row>
    <row r="58" spans="1:4" x14ac:dyDescent="0.35">
      <c r="A58" s="142">
        <v>6.2</v>
      </c>
      <c r="B58" s="144" t="s">
        <v>527</v>
      </c>
      <c r="C58" s="146"/>
      <c r="D58" s="141"/>
    </row>
    <row r="59" spans="1:4" x14ac:dyDescent="0.35">
      <c r="A59" s="142">
        <v>6.2</v>
      </c>
      <c r="B59" s="144" t="s">
        <v>528</v>
      </c>
      <c r="C59" s="146"/>
      <c r="D59" s="141"/>
    </row>
    <row r="60" spans="1:4" x14ac:dyDescent="0.35">
      <c r="A60" s="142">
        <v>6.3</v>
      </c>
      <c r="B60" s="144" t="s">
        <v>392</v>
      </c>
      <c r="C60" s="146"/>
      <c r="D60" s="141" t="s">
        <v>287</v>
      </c>
    </row>
    <row r="61" spans="1:4" x14ac:dyDescent="0.35">
      <c r="A61" s="142">
        <v>6.4</v>
      </c>
      <c r="B61" s="144" t="s">
        <v>393</v>
      </c>
      <c r="C61" s="146"/>
      <c r="D61" s="141" t="s">
        <v>287</v>
      </c>
    </row>
    <row r="62" spans="1:4" x14ac:dyDescent="0.35">
      <c r="A62" s="142">
        <v>6.4</v>
      </c>
      <c r="B62" s="144" t="s">
        <v>394</v>
      </c>
      <c r="C62" s="146"/>
      <c r="D62" s="141" t="s">
        <v>287</v>
      </c>
    </row>
    <row r="63" spans="1:4" x14ac:dyDescent="0.35">
      <c r="A63" s="142">
        <v>6.4</v>
      </c>
      <c r="B63" s="144" t="s">
        <v>395</v>
      </c>
      <c r="C63" s="146"/>
      <c r="D63" s="141" t="s">
        <v>287</v>
      </c>
    </row>
    <row r="64" spans="1:4" x14ac:dyDescent="0.35">
      <c r="A64" s="142">
        <v>6.4</v>
      </c>
      <c r="B64" s="144" t="s">
        <v>396</v>
      </c>
      <c r="C64" s="146"/>
      <c r="D64" s="141" t="s">
        <v>287</v>
      </c>
    </row>
    <row r="65" spans="1:4" x14ac:dyDescent="0.35">
      <c r="A65" s="142">
        <v>6.4</v>
      </c>
      <c r="B65" s="144" t="s">
        <v>397</v>
      </c>
      <c r="C65" s="146"/>
      <c r="D65" s="141" t="s">
        <v>287</v>
      </c>
    </row>
    <row r="66" spans="1:4" x14ac:dyDescent="0.35">
      <c r="A66" s="142">
        <v>6.4</v>
      </c>
      <c r="B66" s="144" t="s">
        <v>398</v>
      </c>
      <c r="C66" s="146"/>
      <c r="D66" s="141" t="s">
        <v>287</v>
      </c>
    </row>
    <row r="67" spans="1:4" x14ac:dyDescent="0.35">
      <c r="A67" s="142">
        <v>6.4</v>
      </c>
      <c r="B67" s="144" t="s">
        <v>399</v>
      </c>
      <c r="C67" s="146"/>
      <c r="D67" s="141" t="s">
        <v>287</v>
      </c>
    </row>
    <row r="68" spans="1:4" x14ac:dyDescent="0.35">
      <c r="A68" s="142">
        <v>6.4</v>
      </c>
      <c r="B68" s="144" t="s">
        <v>400</v>
      </c>
      <c r="C68" s="146"/>
      <c r="D68" s="141" t="s">
        <v>287</v>
      </c>
    </row>
    <row r="69" spans="1:4" x14ac:dyDescent="0.35">
      <c r="A69" s="142">
        <v>6.4</v>
      </c>
      <c r="B69" s="144" t="s">
        <v>401</v>
      </c>
      <c r="C69" s="146"/>
      <c r="D69" s="141" t="s">
        <v>287</v>
      </c>
    </row>
    <row r="70" spans="1:4" x14ac:dyDescent="0.35">
      <c r="A70" s="142">
        <v>6.4</v>
      </c>
      <c r="B70" s="144" t="s">
        <v>402</v>
      </c>
      <c r="C70" s="146"/>
      <c r="D70" s="141" t="s">
        <v>287</v>
      </c>
    </row>
    <row r="71" spans="1:4" x14ac:dyDescent="0.35">
      <c r="A71" s="142">
        <v>6.4</v>
      </c>
      <c r="B71" s="144" t="s">
        <v>403</v>
      </c>
      <c r="C71" s="146"/>
      <c r="D71" s="141" t="s">
        <v>287</v>
      </c>
    </row>
    <row r="72" spans="1:4" x14ac:dyDescent="0.35">
      <c r="A72" s="142">
        <v>6.4</v>
      </c>
      <c r="B72" s="144" t="s">
        <v>404</v>
      </c>
      <c r="C72" s="146"/>
      <c r="D72" s="141" t="s">
        <v>287</v>
      </c>
    </row>
    <row r="73" spans="1:4" x14ac:dyDescent="0.35">
      <c r="A73" s="142">
        <v>6.4</v>
      </c>
      <c r="B73" s="144" t="s">
        <v>405</v>
      </c>
      <c r="C73" s="146"/>
      <c r="D73" s="141" t="s">
        <v>287</v>
      </c>
    </row>
    <row r="74" spans="1:4" ht="29" x14ac:dyDescent="0.35">
      <c r="A74" s="142">
        <v>6.4</v>
      </c>
      <c r="B74" s="144" t="s">
        <v>406</v>
      </c>
      <c r="C74" s="146" t="s">
        <v>969</v>
      </c>
      <c r="D74" s="141" t="s">
        <v>287</v>
      </c>
    </row>
    <row r="75" spans="1:4" x14ac:dyDescent="0.35">
      <c r="A75" s="142">
        <v>6.4</v>
      </c>
      <c r="B75" s="144" t="s">
        <v>407</v>
      </c>
      <c r="C75" s="146"/>
      <c r="D75" s="141" t="s">
        <v>287</v>
      </c>
    </row>
    <row r="76" spans="1:4" x14ac:dyDescent="0.35">
      <c r="A76" s="142">
        <v>6.5</v>
      </c>
      <c r="B76" s="144" t="s">
        <v>408</v>
      </c>
      <c r="C76" s="146"/>
      <c r="D76" s="141" t="s">
        <v>287</v>
      </c>
    </row>
    <row r="77" spans="1:4" x14ac:dyDescent="0.35">
      <c r="A77" s="142">
        <v>6.5</v>
      </c>
      <c r="B77" s="144" t="s">
        <v>409</v>
      </c>
      <c r="C77" s="146"/>
      <c r="D77" s="141" t="s">
        <v>287</v>
      </c>
    </row>
    <row r="78" spans="1:4" x14ac:dyDescent="0.35">
      <c r="A78" s="142">
        <v>6.5</v>
      </c>
      <c r="B78" s="144" t="s">
        <v>410</v>
      </c>
      <c r="C78" s="146"/>
      <c r="D78" s="141" t="s">
        <v>287</v>
      </c>
    </row>
    <row r="79" spans="1:4" x14ac:dyDescent="0.35">
      <c r="A79" s="142">
        <v>6.5</v>
      </c>
      <c r="B79" s="144" t="s">
        <v>411</v>
      </c>
      <c r="C79" s="146"/>
      <c r="D79" s="141" t="s">
        <v>287</v>
      </c>
    </row>
    <row r="80" spans="1:4" x14ac:dyDescent="0.35">
      <c r="A80" s="142">
        <v>6.5</v>
      </c>
      <c r="B80" s="144" t="s">
        <v>412</v>
      </c>
      <c r="C80" s="146"/>
      <c r="D80" s="141" t="s">
        <v>287</v>
      </c>
    </row>
    <row r="81" spans="1:4" x14ac:dyDescent="0.35">
      <c r="A81" s="142">
        <v>6.5</v>
      </c>
      <c r="B81" s="144" t="s">
        <v>413</v>
      </c>
      <c r="C81" s="146"/>
      <c r="D81" s="141" t="s">
        <v>287</v>
      </c>
    </row>
    <row r="82" spans="1:4" x14ac:dyDescent="0.35">
      <c r="A82" s="142">
        <v>6.5</v>
      </c>
      <c r="B82" s="144" t="s">
        <v>414</v>
      </c>
      <c r="C82" s="146"/>
      <c r="D82" s="141" t="s">
        <v>287</v>
      </c>
    </row>
    <row r="83" spans="1:4" x14ac:dyDescent="0.35">
      <c r="A83" s="142">
        <v>6.6</v>
      </c>
      <c r="B83" s="144" t="s">
        <v>415</v>
      </c>
      <c r="C83" s="146"/>
      <c r="D83" s="141" t="s">
        <v>287</v>
      </c>
    </row>
    <row r="84" spans="1:4" x14ac:dyDescent="0.35">
      <c r="A84" s="142">
        <v>6.7</v>
      </c>
      <c r="B84" s="144" t="s">
        <v>416</v>
      </c>
      <c r="C84" s="146"/>
      <c r="D84" s="141" t="s">
        <v>287</v>
      </c>
    </row>
    <row r="85" spans="1:4" ht="43.5" x14ac:dyDescent="0.35">
      <c r="A85" s="142">
        <v>6.8</v>
      </c>
      <c r="B85" s="144" t="s">
        <v>417</v>
      </c>
      <c r="C85" s="146" t="s">
        <v>970</v>
      </c>
      <c r="D85" s="141" t="s">
        <v>287</v>
      </c>
    </row>
    <row r="86" spans="1:4" x14ac:dyDescent="0.35">
      <c r="A86" s="142">
        <v>7.1</v>
      </c>
      <c r="B86" s="144" t="s">
        <v>418</v>
      </c>
      <c r="C86" s="146"/>
      <c r="D86" s="141" t="s">
        <v>287</v>
      </c>
    </row>
    <row r="87" spans="1:4" x14ac:dyDescent="0.35">
      <c r="A87" s="142">
        <v>7.1</v>
      </c>
      <c r="B87" s="144" t="s">
        <v>529</v>
      </c>
      <c r="C87" s="146"/>
      <c r="D87" s="141"/>
    </row>
    <row r="88" spans="1:4" x14ac:dyDescent="0.35">
      <c r="A88" s="142">
        <v>7.1</v>
      </c>
      <c r="B88" s="144" t="s">
        <v>530</v>
      </c>
      <c r="C88" s="146"/>
      <c r="D88" s="141"/>
    </row>
    <row r="89" spans="1:4" x14ac:dyDescent="0.35">
      <c r="A89" s="142">
        <v>7.1</v>
      </c>
      <c r="B89" s="144" t="s">
        <v>531</v>
      </c>
      <c r="C89" s="146"/>
      <c r="D89" s="141"/>
    </row>
    <row r="90" spans="1:4" x14ac:dyDescent="0.35">
      <c r="A90" s="142">
        <v>7.1</v>
      </c>
      <c r="B90" s="144" t="s">
        <v>532</v>
      </c>
      <c r="C90" s="146"/>
      <c r="D90" s="141"/>
    </row>
    <row r="91" spans="1:4" x14ac:dyDescent="0.35">
      <c r="A91" s="142">
        <v>7.1</v>
      </c>
      <c r="B91" s="144" t="s">
        <v>533</v>
      </c>
      <c r="C91" s="146"/>
      <c r="D91" s="141"/>
    </row>
    <row r="92" spans="1:4" x14ac:dyDescent="0.35">
      <c r="A92" s="142">
        <v>7.1</v>
      </c>
      <c r="B92" s="144" t="s">
        <v>534</v>
      </c>
      <c r="C92" s="146"/>
      <c r="D92" s="141"/>
    </row>
    <row r="93" spans="1:4" x14ac:dyDescent="0.35">
      <c r="A93" s="142">
        <v>7.1</v>
      </c>
      <c r="B93" s="144" t="s">
        <v>535</v>
      </c>
      <c r="C93" s="146"/>
      <c r="D93" s="141"/>
    </row>
    <row r="94" spans="1:4" x14ac:dyDescent="0.35">
      <c r="A94" s="142">
        <v>7.1</v>
      </c>
      <c r="B94" s="144" t="s">
        <v>536</v>
      </c>
      <c r="C94" s="146"/>
      <c r="D94" s="141"/>
    </row>
    <row r="95" spans="1:4" x14ac:dyDescent="0.35">
      <c r="A95" s="142">
        <v>7.1</v>
      </c>
      <c r="B95" s="144" t="s">
        <v>419</v>
      </c>
      <c r="C95" s="146"/>
      <c r="D95" s="141"/>
    </row>
    <row r="96" spans="1:4" x14ac:dyDescent="0.35">
      <c r="A96" s="142">
        <v>7.1</v>
      </c>
      <c r="B96" s="144" t="s">
        <v>420</v>
      </c>
      <c r="C96" s="146"/>
      <c r="D96" s="141"/>
    </row>
    <row r="97" spans="1:4" x14ac:dyDescent="0.35">
      <c r="A97" s="142">
        <v>7.2</v>
      </c>
      <c r="B97" s="144" t="s">
        <v>421</v>
      </c>
      <c r="C97" s="146"/>
      <c r="D97" s="141"/>
    </row>
    <row r="98" spans="1:4" x14ac:dyDescent="0.35">
      <c r="A98" s="142">
        <v>7.3</v>
      </c>
      <c r="B98" s="144" t="s">
        <v>537</v>
      </c>
      <c r="C98" s="146"/>
      <c r="D98" s="141" t="s">
        <v>287</v>
      </c>
    </row>
    <row r="99" spans="1:4" x14ac:dyDescent="0.35">
      <c r="A99" s="142">
        <v>7.3</v>
      </c>
      <c r="B99" s="144" t="s">
        <v>422</v>
      </c>
      <c r="C99" s="146"/>
      <c r="D99" s="141" t="s">
        <v>287</v>
      </c>
    </row>
    <row r="100" spans="1:4" x14ac:dyDescent="0.35">
      <c r="A100" s="142">
        <v>7.3</v>
      </c>
      <c r="B100" s="144" t="s">
        <v>540</v>
      </c>
      <c r="C100" s="146"/>
      <c r="D100" s="141" t="s">
        <v>287</v>
      </c>
    </row>
    <row r="101" spans="1:4" x14ac:dyDescent="0.35">
      <c r="A101" s="142">
        <v>7.3</v>
      </c>
      <c r="B101" s="144" t="s">
        <v>538</v>
      </c>
      <c r="C101" s="146"/>
      <c r="D101" s="141" t="s">
        <v>287</v>
      </c>
    </row>
    <row r="102" spans="1:4" x14ac:dyDescent="0.35">
      <c r="A102" s="142">
        <v>7.3</v>
      </c>
      <c r="B102" s="144" t="s">
        <v>539</v>
      </c>
      <c r="C102" s="146"/>
      <c r="D102" s="141" t="s">
        <v>287</v>
      </c>
    </row>
    <row r="103" spans="1:4" x14ac:dyDescent="0.35">
      <c r="A103" s="142">
        <v>7.3</v>
      </c>
      <c r="B103" s="144" t="s">
        <v>542</v>
      </c>
      <c r="C103" s="146"/>
      <c r="D103" s="141" t="s">
        <v>287</v>
      </c>
    </row>
    <row r="104" spans="1:4" x14ac:dyDescent="0.35">
      <c r="A104" s="142">
        <v>7.3</v>
      </c>
      <c r="B104" s="144" t="s">
        <v>541</v>
      </c>
      <c r="C104" s="146"/>
      <c r="D104" s="141" t="s">
        <v>287</v>
      </c>
    </row>
    <row r="105" spans="1:4" x14ac:dyDescent="0.35">
      <c r="A105" s="142">
        <v>12.1</v>
      </c>
      <c r="B105" s="144" t="s">
        <v>423</v>
      </c>
      <c r="C105" s="146"/>
      <c r="D105" s="141"/>
    </row>
    <row r="106" spans="1:4" x14ac:dyDescent="0.35">
      <c r="A106" s="142">
        <v>12.1</v>
      </c>
      <c r="B106" s="144" t="s">
        <v>424</v>
      </c>
      <c r="C106" s="146"/>
      <c r="D106" s="141"/>
    </row>
    <row r="107" spans="1:4" x14ac:dyDescent="0.35">
      <c r="A107" s="142">
        <v>12.1</v>
      </c>
      <c r="B107" s="144" t="s">
        <v>425</v>
      </c>
      <c r="C107" s="146"/>
      <c r="D107" s="141"/>
    </row>
    <row r="108" spans="1:4" x14ac:dyDescent="0.35">
      <c r="A108" s="142">
        <v>12.2</v>
      </c>
      <c r="B108" s="144" t="s">
        <v>426</v>
      </c>
      <c r="C108" s="146"/>
      <c r="D108" s="141"/>
    </row>
    <row r="109" spans="1:4" x14ac:dyDescent="0.35">
      <c r="A109" s="142">
        <v>12.2</v>
      </c>
      <c r="B109" s="144" t="s">
        <v>427</v>
      </c>
      <c r="C109" s="146"/>
      <c r="D109" s="141"/>
    </row>
    <row r="110" spans="1:4" x14ac:dyDescent="0.35">
      <c r="A110" s="142">
        <v>12.2</v>
      </c>
      <c r="B110" s="144" t="s">
        <v>428</v>
      </c>
      <c r="C110" s="146"/>
      <c r="D110" s="141"/>
    </row>
    <row r="111" spans="1:4" x14ac:dyDescent="0.35">
      <c r="A111" s="142">
        <v>13.1</v>
      </c>
      <c r="B111" s="144" t="s">
        <v>429</v>
      </c>
      <c r="C111" s="146"/>
      <c r="D111" s="141" t="s">
        <v>287</v>
      </c>
    </row>
    <row r="112" spans="1:4" x14ac:dyDescent="0.35">
      <c r="A112" s="142">
        <v>13.1</v>
      </c>
      <c r="B112" s="144" t="s">
        <v>430</v>
      </c>
      <c r="C112" s="146"/>
      <c r="D112" s="141" t="s">
        <v>287</v>
      </c>
    </row>
    <row r="113" spans="1:4" x14ac:dyDescent="0.35">
      <c r="A113" s="142">
        <v>13.1</v>
      </c>
      <c r="B113" s="144" t="s">
        <v>431</v>
      </c>
      <c r="C113" s="146"/>
      <c r="D113" s="141" t="s">
        <v>287</v>
      </c>
    </row>
    <row r="114" spans="1:4" x14ac:dyDescent="0.35">
      <c r="A114" s="142">
        <v>13.1</v>
      </c>
      <c r="B114" s="144" t="s">
        <v>432</v>
      </c>
      <c r="C114" s="146"/>
      <c r="D114" s="141" t="s">
        <v>287</v>
      </c>
    </row>
    <row r="115" spans="1:4" x14ac:dyDescent="0.35">
      <c r="A115" s="142">
        <v>13.1</v>
      </c>
      <c r="B115" s="144" t="s">
        <v>433</v>
      </c>
      <c r="C115" s="146"/>
      <c r="D115" s="141" t="s">
        <v>287</v>
      </c>
    </row>
    <row r="116" spans="1:4" x14ac:dyDescent="0.35">
      <c r="A116" s="142">
        <v>14.1</v>
      </c>
      <c r="B116" s="144" t="s">
        <v>434</v>
      </c>
      <c r="C116" s="146"/>
      <c r="D116" s="141"/>
    </row>
    <row r="117" spans="1:4" x14ac:dyDescent="0.35">
      <c r="A117" s="142">
        <v>14.1</v>
      </c>
      <c r="B117" s="144" t="s">
        <v>435</v>
      </c>
      <c r="C117" s="146"/>
      <c r="D117" s="141"/>
    </row>
    <row r="118" spans="1:4" x14ac:dyDescent="0.35">
      <c r="A118" s="142">
        <v>14.1</v>
      </c>
      <c r="B118" s="144" t="s">
        <v>436</v>
      </c>
      <c r="C118" s="146"/>
      <c r="D118" s="141"/>
    </row>
    <row r="119" spans="1:4" x14ac:dyDescent="0.35">
      <c r="A119" s="142">
        <v>14.1</v>
      </c>
      <c r="B119" s="144" t="s">
        <v>437</v>
      </c>
      <c r="C119" s="146"/>
      <c r="D119" s="141"/>
    </row>
    <row r="120" spans="1:4" x14ac:dyDescent="0.35">
      <c r="A120" s="142">
        <v>15.1</v>
      </c>
      <c r="B120" s="144" t="s">
        <v>438</v>
      </c>
      <c r="C120" s="146"/>
      <c r="D120" s="141"/>
    </row>
    <row r="121" spans="1:4" x14ac:dyDescent="0.35">
      <c r="A121" s="142">
        <v>15.1</v>
      </c>
      <c r="B121" s="144" t="s">
        <v>439</v>
      </c>
      <c r="C121" s="146"/>
      <c r="D121" s="141"/>
    </row>
    <row r="122" spans="1:4" x14ac:dyDescent="0.35">
      <c r="A122" s="142">
        <v>15.2</v>
      </c>
      <c r="B122" s="144" t="s">
        <v>440</v>
      </c>
      <c r="C122" s="146"/>
      <c r="D122" s="141"/>
    </row>
    <row r="123" spans="1:4" x14ac:dyDescent="0.35">
      <c r="A123" s="142">
        <v>15.2</v>
      </c>
      <c r="B123" s="144" t="s">
        <v>441</v>
      </c>
      <c r="C123" s="146"/>
      <c r="D123" s="141"/>
    </row>
    <row r="124" spans="1:4" x14ac:dyDescent="0.35">
      <c r="A124" s="142">
        <v>15.2</v>
      </c>
      <c r="B124" s="144" t="s">
        <v>442</v>
      </c>
      <c r="C124" s="146"/>
      <c r="D124" s="141"/>
    </row>
    <row r="125" spans="1:4" x14ac:dyDescent="0.35">
      <c r="A125" s="142">
        <v>15.2</v>
      </c>
      <c r="B125" s="144" t="s">
        <v>443</v>
      </c>
      <c r="C125" s="146"/>
      <c r="D125" s="141"/>
    </row>
    <row r="126" spans="1:4" x14ac:dyDescent="0.35">
      <c r="A126" s="142">
        <v>15.2</v>
      </c>
      <c r="B126" s="144" t="s">
        <v>444</v>
      </c>
      <c r="C126" s="146"/>
      <c r="D126" s="141"/>
    </row>
    <row r="127" spans="1:4" x14ac:dyDescent="0.35">
      <c r="A127" s="142">
        <v>15.2</v>
      </c>
      <c r="B127" s="144" t="s">
        <v>445</v>
      </c>
      <c r="C127" s="146"/>
      <c r="D127" s="141"/>
    </row>
    <row r="128" spans="1:4" x14ac:dyDescent="0.35">
      <c r="A128" s="142">
        <v>15.2</v>
      </c>
      <c r="B128" s="144" t="s">
        <v>446</v>
      </c>
      <c r="C128" s="146"/>
      <c r="D128" s="141"/>
    </row>
    <row r="129" spans="1:4" x14ac:dyDescent="0.35">
      <c r="A129" s="142">
        <v>15.3</v>
      </c>
      <c r="B129" s="144" t="s">
        <v>447</v>
      </c>
      <c r="C129" s="146"/>
      <c r="D129" s="141"/>
    </row>
    <row r="130" spans="1:4" x14ac:dyDescent="0.35">
      <c r="A130" s="142">
        <v>15.3</v>
      </c>
      <c r="B130" s="144" t="s">
        <v>448</v>
      </c>
      <c r="C130" s="146"/>
      <c r="D130" s="141"/>
    </row>
    <row r="131" spans="1:4" x14ac:dyDescent="0.35">
      <c r="A131" s="142">
        <v>16.100000000000001</v>
      </c>
      <c r="B131" s="144" t="s">
        <v>449</v>
      </c>
      <c r="C131" s="146"/>
      <c r="D131" s="141"/>
    </row>
    <row r="132" spans="1:4" x14ac:dyDescent="0.35">
      <c r="A132" s="142">
        <v>16.100000000000001</v>
      </c>
      <c r="B132" s="144" t="s">
        <v>450</v>
      </c>
      <c r="C132" s="146"/>
      <c r="D132" s="141"/>
    </row>
    <row r="133" spans="1:4" x14ac:dyDescent="0.35">
      <c r="A133" s="142">
        <v>16.2</v>
      </c>
      <c r="B133" s="144" t="s">
        <v>451</v>
      </c>
      <c r="C133" s="146"/>
      <c r="D133" s="141"/>
    </row>
    <row r="134" spans="1:4" x14ac:dyDescent="0.35">
      <c r="A134" s="142">
        <v>16.2</v>
      </c>
      <c r="B134" s="144" t="s">
        <v>452</v>
      </c>
      <c r="C134" s="146"/>
      <c r="D134" s="141"/>
    </row>
    <row r="135" spans="1:4" x14ac:dyDescent="0.35">
      <c r="A135" s="142">
        <v>16.2</v>
      </c>
      <c r="B135" s="144" t="s">
        <v>453</v>
      </c>
      <c r="C135" s="146"/>
      <c r="D135" s="141"/>
    </row>
    <row r="136" spans="1:4" x14ac:dyDescent="0.35">
      <c r="A136" s="142">
        <v>16.2</v>
      </c>
      <c r="B136" s="144" t="s">
        <v>454</v>
      </c>
      <c r="C136" s="146"/>
      <c r="D136" s="141"/>
    </row>
    <row r="137" spans="1:4" x14ac:dyDescent="0.35">
      <c r="A137" s="142">
        <v>16.2</v>
      </c>
      <c r="B137" s="144" t="s">
        <v>455</v>
      </c>
      <c r="C137" s="146"/>
      <c r="D137" s="141"/>
    </row>
    <row r="138" spans="1:4" x14ac:dyDescent="0.35">
      <c r="A138" s="142">
        <v>16.2</v>
      </c>
      <c r="B138" s="144" t="s">
        <v>456</v>
      </c>
      <c r="C138" s="146"/>
      <c r="D138" s="141"/>
    </row>
    <row r="139" spans="1:4" x14ac:dyDescent="0.35">
      <c r="A139" s="142">
        <v>16.2</v>
      </c>
      <c r="B139" s="144" t="s">
        <v>457</v>
      </c>
      <c r="C139" s="146"/>
      <c r="D139" s="141"/>
    </row>
    <row r="140" spans="1:4" x14ac:dyDescent="0.35">
      <c r="A140" s="142">
        <v>16.2</v>
      </c>
      <c r="B140" s="144" t="s">
        <v>543</v>
      </c>
      <c r="C140" s="146"/>
      <c r="D140" s="141"/>
    </row>
    <row r="141" spans="1:4" x14ac:dyDescent="0.35">
      <c r="A141" s="142">
        <v>16.2</v>
      </c>
      <c r="B141" s="144" t="s">
        <v>458</v>
      </c>
      <c r="C141" s="146"/>
      <c r="D141" s="141"/>
    </row>
    <row r="142" spans="1:4" x14ac:dyDescent="0.35">
      <c r="A142" s="142">
        <v>16.2</v>
      </c>
      <c r="B142" s="144" t="s">
        <v>459</v>
      </c>
      <c r="C142" s="146"/>
      <c r="D142" s="141"/>
    </row>
    <row r="143" spans="1:4" x14ac:dyDescent="0.35">
      <c r="A143" s="142">
        <v>16.2</v>
      </c>
      <c r="B143" s="144" t="s">
        <v>460</v>
      </c>
      <c r="C143" s="146"/>
      <c r="D143" s="141"/>
    </row>
    <row r="144" spans="1:4" x14ac:dyDescent="0.35">
      <c r="A144" s="142">
        <v>16.2</v>
      </c>
      <c r="B144" s="144" t="s">
        <v>461</v>
      </c>
      <c r="C144" s="146"/>
      <c r="D144" s="141"/>
    </row>
    <row r="145" spans="1:4" x14ac:dyDescent="0.35">
      <c r="A145" s="142">
        <v>16.2</v>
      </c>
      <c r="B145" s="144" t="s">
        <v>462</v>
      </c>
      <c r="C145" s="146"/>
      <c r="D145" s="141"/>
    </row>
    <row r="146" spans="1:4" x14ac:dyDescent="0.35">
      <c r="A146" s="142">
        <v>16.2</v>
      </c>
      <c r="B146" s="144" t="s">
        <v>463</v>
      </c>
      <c r="C146" s="146"/>
      <c r="D146" s="141"/>
    </row>
    <row r="147" spans="1:4" x14ac:dyDescent="0.35">
      <c r="A147" s="142">
        <v>16.2</v>
      </c>
      <c r="B147" s="144" t="s">
        <v>544</v>
      </c>
      <c r="C147" s="146"/>
      <c r="D147" s="141"/>
    </row>
    <row r="148" spans="1:4" x14ac:dyDescent="0.35">
      <c r="A148" s="142">
        <v>16.2</v>
      </c>
      <c r="B148" s="144" t="s">
        <v>464</v>
      </c>
      <c r="C148" s="146"/>
      <c r="D148" s="141"/>
    </row>
    <row r="149" spans="1:4" x14ac:dyDescent="0.35">
      <c r="A149" s="142">
        <v>16.2</v>
      </c>
      <c r="B149" s="144" t="s">
        <v>465</v>
      </c>
      <c r="C149" s="146"/>
      <c r="D149" s="141"/>
    </row>
    <row r="150" spans="1:4" x14ac:dyDescent="0.35">
      <c r="A150" s="142">
        <v>16.2</v>
      </c>
      <c r="B150" s="144" t="s">
        <v>466</v>
      </c>
      <c r="C150" s="146"/>
      <c r="D150" s="141"/>
    </row>
    <row r="151" spans="1:4" x14ac:dyDescent="0.35">
      <c r="A151" s="142">
        <v>16.2</v>
      </c>
      <c r="B151" s="144" t="s">
        <v>467</v>
      </c>
      <c r="C151" s="146"/>
      <c r="D151" s="141"/>
    </row>
    <row r="152" spans="1:4" x14ac:dyDescent="0.35">
      <c r="A152" s="142">
        <v>16.2</v>
      </c>
      <c r="B152" s="144" t="s">
        <v>468</v>
      </c>
      <c r="C152" s="146"/>
      <c r="D152" s="141"/>
    </row>
    <row r="153" spans="1:4" x14ac:dyDescent="0.35">
      <c r="A153" s="142">
        <v>16.3</v>
      </c>
      <c r="B153" s="144" t="s">
        <v>469</v>
      </c>
      <c r="C153" s="146"/>
      <c r="D153" s="141"/>
    </row>
    <row r="154" spans="1:4" x14ac:dyDescent="0.35">
      <c r="A154" s="142">
        <v>16.3</v>
      </c>
      <c r="B154" s="144" t="s">
        <v>470</v>
      </c>
      <c r="C154" s="146"/>
      <c r="D154" s="141"/>
    </row>
    <row r="155" spans="1:4" x14ac:dyDescent="0.35">
      <c r="A155" s="142">
        <v>16.3</v>
      </c>
      <c r="B155" s="144" t="s">
        <v>545</v>
      </c>
      <c r="C155" s="146"/>
      <c r="D155" s="141"/>
    </row>
    <row r="156" spans="1:4" x14ac:dyDescent="0.35">
      <c r="A156" s="142">
        <v>16.3</v>
      </c>
      <c r="B156" s="144" t="s">
        <v>546</v>
      </c>
      <c r="C156" s="146"/>
      <c r="D156" s="141"/>
    </row>
    <row r="157" spans="1:4" x14ac:dyDescent="0.35">
      <c r="A157" s="142">
        <v>17.100000000000001</v>
      </c>
      <c r="B157" s="144" t="s">
        <v>471</v>
      </c>
      <c r="C157" s="146"/>
      <c r="D157" s="141"/>
    </row>
    <row r="158" spans="1:4" x14ac:dyDescent="0.35">
      <c r="A158" s="142">
        <v>17.2</v>
      </c>
      <c r="B158" s="144" t="s">
        <v>472</v>
      </c>
      <c r="C158" s="146"/>
      <c r="D158" s="141"/>
    </row>
    <row r="159" spans="1:4" x14ac:dyDescent="0.35">
      <c r="A159" s="142">
        <v>17.3</v>
      </c>
      <c r="B159" s="144" t="s">
        <v>547</v>
      </c>
      <c r="C159" s="146"/>
      <c r="D159" s="141"/>
    </row>
    <row r="160" spans="1:4" x14ac:dyDescent="0.35">
      <c r="A160" s="142">
        <v>17.399999999999999</v>
      </c>
      <c r="B160" s="144" t="s">
        <v>473</v>
      </c>
      <c r="C160" s="146"/>
      <c r="D160" s="141"/>
    </row>
    <row r="161" spans="1:4" x14ac:dyDescent="0.35">
      <c r="A161" s="142">
        <v>18.100000000000001</v>
      </c>
      <c r="B161" s="144" t="s">
        <v>474</v>
      </c>
      <c r="C161" s="146"/>
      <c r="D161" s="141"/>
    </row>
    <row r="162" spans="1:4" x14ac:dyDescent="0.35">
      <c r="A162" s="142">
        <v>18.100000000000001</v>
      </c>
      <c r="B162" s="144" t="s">
        <v>475</v>
      </c>
      <c r="C162" s="146"/>
      <c r="D162" s="141"/>
    </row>
    <row r="163" spans="1:4" x14ac:dyDescent="0.35">
      <c r="A163" s="142">
        <v>18.100000000000001</v>
      </c>
      <c r="B163" s="144" t="s">
        <v>476</v>
      </c>
      <c r="C163" s="146"/>
      <c r="D163" s="141"/>
    </row>
    <row r="164" spans="1:4" x14ac:dyDescent="0.35">
      <c r="A164" s="142">
        <v>18.100000000000001</v>
      </c>
      <c r="B164" s="144" t="s">
        <v>477</v>
      </c>
      <c r="C164" s="146"/>
      <c r="D164" s="141"/>
    </row>
    <row r="165" spans="1:4" x14ac:dyDescent="0.35">
      <c r="A165" s="142">
        <v>18.100000000000001</v>
      </c>
      <c r="B165" s="144" t="s">
        <v>478</v>
      </c>
      <c r="C165" s="146"/>
      <c r="D165" s="141"/>
    </row>
    <row r="166" spans="1:4" x14ac:dyDescent="0.35">
      <c r="A166" s="142">
        <v>18.100000000000001</v>
      </c>
      <c r="B166" s="144" t="s">
        <v>479</v>
      </c>
      <c r="C166" s="146"/>
      <c r="D166" s="141"/>
    </row>
    <row r="167" spans="1:4" x14ac:dyDescent="0.35">
      <c r="A167" s="142">
        <v>18.100000000000001</v>
      </c>
      <c r="B167" s="144" t="s">
        <v>480</v>
      </c>
      <c r="C167" s="146"/>
      <c r="D167" s="141"/>
    </row>
    <row r="168" spans="1:4" x14ac:dyDescent="0.35">
      <c r="A168" s="142">
        <v>18.100000000000001</v>
      </c>
      <c r="B168" s="144" t="s">
        <v>481</v>
      </c>
      <c r="C168" s="146"/>
      <c r="D168" s="141"/>
    </row>
    <row r="169" spans="1:4" x14ac:dyDescent="0.35">
      <c r="A169" s="142">
        <v>18.100000000000001</v>
      </c>
      <c r="B169" s="144" t="s">
        <v>482</v>
      </c>
      <c r="C169" s="146"/>
      <c r="D169" s="141"/>
    </row>
    <row r="170" spans="1:4" x14ac:dyDescent="0.35">
      <c r="A170" s="142">
        <v>18.2</v>
      </c>
      <c r="B170" s="144" t="s">
        <v>548</v>
      </c>
      <c r="C170" s="146"/>
      <c r="D170" s="141"/>
    </row>
    <row r="171" spans="1:4" x14ac:dyDescent="0.35">
      <c r="A171" s="142">
        <v>18.2</v>
      </c>
      <c r="B171" s="144" t="s">
        <v>549</v>
      </c>
      <c r="C171" s="146"/>
      <c r="D171" s="141"/>
    </row>
    <row r="172" spans="1:4" x14ac:dyDescent="0.35">
      <c r="A172" s="142">
        <v>18.2</v>
      </c>
      <c r="B172" s="144" t="s">
        <v>550</v>
      </c>
      <c r="C172" s="146"/>
      <c r="D172" s="141"/>
    </row>
    <row r="173" spans="1:4" x14ac:dyDescent="0.35">
      <c r="A173" s="142">
        <v>18.3</v>
      </c>
      <c r="B173" s="144" t="s">
        <v>551</v>
      </c>
      <c r="C173" s="146"/>
      <c r="D173" s="141"/>
    </row>
    <row r="174" spans="1:4" ht="29" x14ac:dyDescent="0.35">
      <c r="A174" s="142">
        <v>18.3</v>
      </c>
      <c r="B174" s="144" t="s">
        <v>552</v>
      </c>
      <c r="C174" s="146" t="s">
        <v>971</v>
      </c>
      <c r="D174" s="141" t="s">
        <v>287</v>
      </c>
    </row>
    <row r="175" spans="1:4" ht="29" x14ac:dyDescent="0.35">
      <c r="A175" s="142">
        <v>18.3</v>
      </c>
      <c r="B175" s="144" t="s">
        <v>553</v>
      </c>
      <c r="C175" s="146" t="s">
        <v>971</v>
      </c>
      <c r="D175" s="141" t="s">
        <v>287</v>
      </c>
    </row>
    <row r="176" spans="1:4" x14ac:dyDescent="0.35">
      <c r="A176" s="142">
        <v>18.399999999999999</v>
      </c>
      <c r="B176" s="144" t="s">
        <v>483</v>
      </c>
      <c r="C176" s="146"/>
      <c r="D176" s="141"/>
    </row>
    <row r="177" spans="1:4" x14ac:dyDescent="0.35">
      <c r="A177" s="142">
        <v>18.399999999999999</v>
      </c>
      <c r="B177" s="144" t="s">
        <v>484</v>
      </c>
      <c r="C177" s="146"/>
      <c r="D177" s="141" t="s">
        <v>287</v>
      </c>
    </row>
    <row r="178" spans="1:4" x14ac:dyDescent="0.35">
      <c r="A178" s="142">
        <v>18.399999999999999</v>
      </c>
      <c r="B178" s="144" t="s">
        <v>485</v>
      </c>
      <c r="C178" s="146"/>
      <c r="D178" s="141" t="s">
        <v>287</v>
      </c>
    </row>
    <row r="179" spans="1:4" x14ac:dyDescent="0.35">
      <c r="A179" s="142">
        <v>19.100000000000001</v>
      </c>
      <c r="B179" s="144" t="s">
        <v>486</v>
      </c>
      <c r="C179" s="146"/>
      <c r="D179" s="141"/>
    </row>
    <row r="180" spans="1:4" x14ac:dyDescent="0.35">
      <c r="A180" s="142">
        <v>19.100000000000001</v>
      </c>
      <c r="B180" s="144" t="s">
        <v>487</v>
      </c>
      <c r="C180" s="146"/>
      <c r="D180" s="141"/>
    </row>
    <row r="181" spans="1:4" x14ac:dyDescent="0.35">
      <c r="A181" s="142">
        <v>19.100000000000001</v>
      </c>
      <c r="B181" s="144" t="s">
        <v>488</v>
      </c>
      <c r="C181" s="146"/>
      <c r="D181" s="141"/>
    </row>
    <row r="182" spans="1:4" x14ac:dyDescent="0.35">
      <c r="A182" s="142">
        <v>19.100000000000001</v>
      </c>
      <c r="B182" s="144" t="s">
        <v>489</v>
      </c>
      <c r="C182" s="146"/>
      <c r="D182" s="141"/>
    </row>
    <row r="183" spans="1:4" x14ac:dyDescent="0.35">
      <c r="A183" s="142">
        <v>19.100000000000001</v>
      </c>
      <c r="B183" s="144" t="s">
        <v>490</v>
      </c>
      <c r="C183" s="146"/>
      <c r="D183" s="141"/>
    </row>
    <row r="184" spans="1:4" x14ac:dyDescent="0.35">
      <c r="A184" s="142">
        <v>19.100000000000001</v>
      </c>
      <c r="B184" s="144" t="s">
        <v>491</v>
      </c>
      <c r="C184" s="146"/>
      <c r="D184" s="141"/>
    </row>
    <row r="185" spans="1:4" x14ac:dyDescent="0.35">
      <c r="A185" s="142">
        <v>20.100000000000001</v>
      </c>
      <c r="B185" s="144" t="s">
        <v>554</v>
      </c>
      <c r="C185" s="146"/>
      <c r="D185" s="141"/>
    </row>
    <row r="186" spans="1:4" x14ac:dyDescent="0.35">
      <c r="A186" s="142">
        <v>20.2</v>
      </c>
      <c r="B186" s="144" t="s">
        <v>555</v>
      </c>
      <c r="C186" s="146"/>
      <c r="D186" s="141"/>
    </row>
    <row r="187" spans="1:4" x14ac:dyDescent="0.35">
      <c r="A187" s="142">
        <v>20.3</v>
      </c>
      <c r="B187" s="144" t="s">
        <v>567</v>
      </c>
      <c r="C187" s="146"/>
      <c r="D187" s="141"/>
    </row>
    <row r="188" spans="1:4" x14ac:dyDescent="0.35">
      <c r="A188" s="142">
        <v>20.399999999999999</v>
      </c>
      <c r="B188" s="144" t="s">
        <v>556</v>
      </c>
      <c r="C188" s="146"/>
      <c r="D188" s="141"/>
    </row>
    <row r="189" spans="1:4" x14ac:dyDescent="0.35">
      <c r="A189" s="142">
        <v>20.399999999999999</v>
      </c>
      <c r="B189" s="144" t="s">
        <v>557</v>
      </c>
      <c r="C189" s="146"/>
      <c r="D189" s="141"/>
    </row>
    <row r="190" spans="1:4" x14ac:dyDescent="0.35">
      <c r="A190" s="142">
        <v>20.399999999999999</v>
      </c>
      <c r="B190" s="144" t="s">
        <v>558</v>
      </c>
      <c r="C190" s="146"/>
      <c r="D190" s="141"/>
    </row>
    <row r="191" spans="1:4" x14ac:dyDescent="0.35">
      <c r="A191" s="142">
        <v>20.399999999999999</v>
      </c>
      <c r="B191" s="144" t="s">
        <v>559</v>
      </c>
      <c r="C191" s="146"/>
      <c r="D191" s="141"/>
    </row>
    <row r="192" spans="1:4" x14ac:dyDescent="0.35">
      <c r="A192" s="142">
        <v>20.399999999999999</v>
      </c>
      <c r="B192" s="144" t="s">
        <v>560</v>
      </c>
      <c r="C192" s="146"/>
      <c r="D192" s="141"/>
    </row>
    <row r="193" spans="1:4" x14ac:dyDescent="0.35">
      <c r="A193" s="142">
        <v>20.5</v>
      </c>
      <c r="B193" s="144" t="s">
        <v>561</v>
      </c>
      <c r="C193" s="146"/>
      <c r="D193" s="141"/>
    </row>
    <row r="194" spans="1:4" x14ac:dyDescent="0.35">
      <c r="A194" s="142">
        <v>20.5</v>
      </c>
      <c r="B194" s="144" t="s">
        <v>562</v>
      </c>
      <c r="C194" s="146"/>
      <c r="D194" s="141"/>
    </row>
    <row r="195" spans="1:4" x14ac:dyDescent="0.35">
      <c r="A195" s="142">
        <v>20.6</v>
      </c>
      <c r="B195" s="144" t="s">
        <v>563</v>
      </c>
      <c r="C195" s="146"/>
      <c r="D195" s="141"/>
    </row>
    <row r="196" spans="1:4" x14ac:dyDescent="0.35">
      <c r="A196" s="142">
        <v>20.6</v>
      </c>
      <c r="B196" s="144" t="s">
        <v>564</v>
      </c>
      <c r="C196" s="146"/>
      <c r="D196" s="141"/>
    </row>
    <row r="197" spans="1:4" x14ac:dyDescent="0.35">
      <c r="A197" s="142">
        <v>20.7</v>
      </c>
      <c r="B197" s="144" t="s">
        <v>565</v>
      </c>
      <c r="C197" s="146"/>
      <c r="D197" s="141"/>
    </row>
    <row r="198" spans="1:4" x14ac:dyDescent="0.35">
      <c r="A198" s="142">
        <v>20.7</v>
      </c>
      <c r="B198" s="144" t="s">
        <v>566</v>
      </c>
      <c r="C198" s="146"/>
      <c r="D198" s="141"/>
    </row>
    <row r="199" spans="1:4" x14ac:dyDescent="0.35">
      <c r="A199" s="142">
        <v>23.1</v>
      </c>
      <c r="B199" s="144" t="s">
        <v>568</v>
      </c>
      <c r="C199" s="146"/>
      <c r="D199" s="141"/>
    </row>
    <row r="200" spans="1:4" x14ac:dyDescent="0.35">
      <c r="A200" s="142">
        <v>23.1</v>
      </c>
      <c r="B200" s="144" t="s">
        <v>569</v>
      </c>
      <c r="C200" s="146"/>
      <c r="D200" s="141"/>
    </row>
    <row r="201" spans="1:4" x14ac:dyDescent="0.35">
      <c r="A201" s="142">
        <v>23.2</v>
      </c>
      <c r="B201" s="144" t="s">
        <v>570</v>
      </c>
      <c r="C201" s="146"/>
      <c r="D201" s="141"/>
    </row>
    <row r="202" spans="1:4" x14ac:dyDescent="0.35">
      <c r="A202" s="142">
        <v>23.2</v>
      </c>
      <c r="B202" s="144" t="s">
        <v>571</v>
      </c>
      <c r="C202" s="146"/>
      <c r="D202" s="141"/>
    </row>
    <row r="203" spans="1:4" x14ac:dyDescent="0.35">
      <c r="A203" s="142">
        <v>23.2</v>
      </c>
      <c r="B203" s="144" t="s">
        <v>572</v>
      </c>
      <c r="C203" s="146"/>
      <c r="D203" s="141"/>
    </row>
    <row r="204" spans="1:4" x14ac:dyDescent="0.35">
      <c r="A204" s="142">
        <v>23.2</v>
      </c>
      <c r="B204" s="144" t="s">
        <v>573</v>
      </c>
      <c r="C204" s="146"/>
      <c r="D204" s="141"/>
    </row>
    <row r="205" spans="1:4" x14ac:dyDescent="0.35">
      <c r="A205" s="142">
        <v>23.3</v>
      </c>
      <c r="B205" s="144" t="s">
        <v>574</v>
      </c>
      <c r="C205" s="146"/>
      <c r="D205" s="141"/>
    </row>
    <row r="206" spans="1:4" x14ac:dyDescent="0.35">
      <c r="A206" s="142">
        <v>23.3</v>
      </c>
      <c r="B206" s="144" t="s">
        <v>575</v>
      </c>
      <c r="C206" s="146"/>
      <c r="D206" s="141"/>
    </row>
  </sheetData>
  <autoFilter ref="A1:D1" xr:uid="{1CCF6A73-1AB9-4037-834F-ABC4208C60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42"/>
  <sheetViews>
    <sheetView zoomScale="85" zoomScaleNormal="85" workbookViewId="0">
      <pane xSplit="3" ySplit="1" topLeftCell="D2" activePane="bottomRight" state="frozen"/>
      <selection pane="topRight" activeCell="D1" sqref="D1"/>
      <selection pane="bottomLeft" activeCell="A2" sqref="A2"/>
      <selection pane="bottomRight" activeCell="E39" sqref="E39"/>
    </sheetView>
  </sheetViews>
  <sheetFormatPr defaultColWidth="9.08984375" defaultRowHeight="14.5" x14ac:dyDescent="0.3"/>
  <cols>
    <col min="1" max="1" width="14" style="122" bestFit="1" customWidth="1"/>
    <col min="2" max="2" width="15" style="122" bestFit="1" customWidth="1"/>
    <col min="3" max="3" width="12.453125" style="46" bestFit="1" customWidth="1"/>
    <col min="4" max="4" width="19.08984375" style="116" bestFit="1" customWidth="1"/>
    <col min="5" max="5" width="29.54296875" style="115" bestFit="1" customWidth="1"/>
    <col min="6" max="6" width="60.36328125" style="116" bestFit="1" customWidth="1"/>
    <col min="7" max="16384" width="9.08984375" style="115"/>
  </cols>
  <sheetData>
    <row r="1" spans="1:6" x14ac:dyDescent="0.3">
      <c r="A1" s="31" t="s">
        <v>0</v>
      </c>
      <c r="B1" s="31" t="s">
        <v>695</v>
      </c>
      <c r="C1" s="32" t="s">
        <v>323</v>
      </c>
      <c r="D1" s="33" t="s">
        <v>699</v>
      </c>
      <c r="E1" s="33" t="s">
        <v>700</v>
      </c>
      <c r="F1" s="33" t="s">
        <v>696</v>
      </c>
    </row>
    <row r="2" spans="1:6" x14ac:dyDescent="0.3">
      <c r="A2" s="123">
        <v>44651</v>
      </c>
      <c r="B2" s="123">
        <v>44834</v>
      </c>
      <c r="C2" s="124" t="s">
        <v>406</v>
      </c>
      <c r="D2" s="125" t="s">
        <v>958</v>
      </c>
      <c r="E2" s="125" t="s">
        <v>1215</v>
      </c>
      <c r="F2" s="125" t="s">
        <v>1216</v>
      </c>
    </row>
    <row r="3" spans="1:6" x14ac:dyDescent="0.3">
      <c r="A3" s="126">
        <v>44742</v>
      </c>
      <c r="B3" s="126">
        <v>44834</v>
      </c>
      <c r="C3" s="127" t="s">
        <v>406</v>
      </c>
      <c r="D3" s="128" t="s">
        <v>958</v>
      </c>
      <c r="E3" s="128" t="s">
        <v>1215</v>
      </c>
      <c r="F3" s="125" t="s">
        <v>1216</v>
      </c>
    </row>
    <row r="4" spans="1:6" x14ac:dyDescent="0.3">
      <c r="A4" s="123">
        <v>43646</v>
      </c>
      <c r="B4" s="126">
        <v>44834</v>
      </c>
      <c r="C4" s="124" t="s">
        <v>418</v>
      </c>
      <c r="D4" s="125" t="s">
        <v>305</v>
      </c>
      <c r="E4" s="125" t="s">
        <v>874</v>
      </c>
      <c r="F4" s="125" t="s">
        <v>1216</v>
      </c>
    </row>
    <row r="5" spans="1:6" x14ac:dyDescent="0.3">
      <c r="A5" s="123">
        <v>43738</v>
      </c>
      <c r="B5" s="126">
        <v>44834</v>
      </c>
      <c r="C5" s="124" t="s">
        <v>418</v>
      </c>
      <c r="D5" s="125" t="s">
        <v>305</v>
      </c>
      <c r="E5" s="125" t="s">
        <v>874</v>
      </c>
      <c r="F5" s="125" t="s">
        <v>1216</v>
      </c>
    </row>
    <row r="6" spans="1:6" x14ac:dyDescent="0.3">
      <c r="A6" s="123">
        <v>43830</v>
      </c>
      <c r="B6" s="126">
        <v>44834</v>
      </c>
      <c r="C6" s="124" t="s">
        <v>418</v>
      </c>
      <c r="D6" s="125" t="s">
        <v>305</v>
      </c>
      <c r="E6" s="125" t="s">
        <v>874</v>
      </c>
      <c r="F6" s="125" t="s">
        <v>1216</v>
      </c>
    </row>
    <row r="7" spans="1:6" x14ac:dyDescent="0.3">
      <c r="A7" s="123">
        <v>43921</v>
      </c>
      <c r="B7" s="126">
        <v>44834</v>
      </c>
      <c r="C7" s="124" t="s">
        <v>418</v>
      </c>
      <c r="D7" s="125" t="s">
        <v>305</v>
      </c>
      <c r="E7" s="125" t="s">
        <v>874</v>
      </c>
      <c r="F7" s="125" t="s">
        <v>1216</v>
      </c>
    </row>
    <row r="8" spans="1:6" x14ac:dyDescent="0.3">
      <c r="A8" s="123">
        <v>44012</v>
      </c>
      <c r="B8" s="126">
        <v>44834</v>
      </c>
      <c r="C8" s="124" t="s">
        <v>418</v>
      </c>
      <c r="D8" s="125" t="s">
        <v>305</v>
      </c>
      <c r="E8" s="125" t="s">
        <v>874</v>
      </c>
      <c r="F8" s="125" t="s">
        <v>1216</v>
      </c>
    </row>
    <row r="9" spans="1:6" x14ac:dyDescent="0.3">
      <c r="A9" s="123">
        <v>44104</v>
      </c>
      <c r="B9" s="126">
        <v>44834</v>
      </c>
      <c r="C9" s="124" t="s">
        <v>418</v>
      </c>
      <c r="D9" s="125" t="s">
        <v>305</v>
      </c>
      <c r="E9" s="125" t="s">
        <v>874</v>
      </c>
      <c r="F9" s="125" t="s">
        <v>1216</v>
      </c>
    </row>
    <row r="10" spans="1:6" x14ac:dyDescent="0.3">
      <c r="A10" s="123">
        <v>44196</v>
      </c>
      <c r="B10" s="126">
        <v>44834</v>
      </c>
      <c r="C10" s="124" t="s">
        <v>418</v>
      </c>
      <c r="D10" s="125" t="s">
        <v>305</v>
      </c>
      <c r="E10" s="125" t="s">
        <v>874</v>
      </c>
      <c r="F10" s="125" t="s">
        <v>1216</v>
      </c>
    </row>
    <row r="11" spans="1:6" x14ac:dyDescent="0.3">
      <c r="A11" s="123">
        <v>44286</v>
      </c>
      <c r="B11" s="126">
        <v>44834</v>
      </c>
      <c r="C11" s="124" t="s">
        <v>418</v>
      </c>
      <c r="D11" s="125" t="s">
        <v>305</v>
      </c>
      <c r="E11" s="125" t="s">
        <v>874</v>
      </c>
      <c r="F11" s="125" t="s">
        <v>1216</v>
      </c>
    </row>
    <row r="12" spans="1:6" x14ac:dyDescent="0.3">
      <c r="A12" s="123">
        <v>44377</v>
      </c>
      <c r="B12" s="126">
        <v>44834</v>
      </c>
      <c r="C12" s="124" t="s">
        <v>418</v>
      </c>
      <c r="D12" s="125" t="s">
        <v>305</v>
      </c>
      <c r="E12" s="125" t="s">
        <v>874</v>
      </c>
      <c r="F12" s="125" t="s">
        <v>1216</v>
      </c>
    </row>
    <row r="13" spans="1:6" x14ac:dyDescent="0.3">
      <c r="A13" s="123">
        <v>44469</v>
      </c>
      <c r="B13" s="126">
        <v>44834</v>
      </c>
      <c r="C13" s="124" t="s">
        <v>418</v>
      </c>
      <c r="D13" s="125" t="s">
        <v>305</v>
      </c>
      <c r="E13" s="125" t="s">
        <v>874</v>
      </c>
      <c r="F13" s="128" t="s">
        <v>1216</v>
      </c>
    </row>
    <row r="14" spans="1:6" x14ac:dyDescent="0.3">
      <c r="A14" s="123">
        <v>44561</v>
      </c>
      <c r="B14" s="126">
        <v>44834</v>
      </c>
      <c r="C14" s="124" t="s">
        <v>418</v>
      </c>
      <c r="D14" s="125" t="s">
        <v>305</v>
      </c>
      <c r="E14" s="125" t="s">
        <v>874</v>
      </c>
      <c r="F14" s="128" t="s">
        <v>1216</v>
      </c>
    </row>
    <row r="15" spans="1:6" x14ac:dyDescent="0.3">
      <c r="A15" s="123">
        <v>44651</v>
      </c>
      <c r="B15" s="126">
        <v>44834</v>
      </c>
      <c r="C15" s="124" t="s">
        <v>418</v>
      </c>
      <c r="D15" s="125" t="s">
        <v>305</v>
      </c>
      <c r="E15" s="125" t="s">
        <v>874</v>
      </c>
      <c r="F15" s="128" t="s">
        <v>1216</v>
      </c>
    </row>
    <row r="16" spans="1:6" x14ac:dyDescent="0.3">
      <c r="A16" s="123">
        <v>44742</v>
      </c>
      <c r="B16" s="126">
        <v>44834</v>
      </c>
      <c r="C16" s="124" t="s">
        <v>418</v>
      </c>
      <c r="D16" s="125" t="s">
        <v>305</v>
      </c>
      <c r="E16" s="125" t="s">
        <v>874</v>
      </c>
      <c r="F16" s="128" t="s">
        <v>1216</v>
      </c>
    </row>
    <row r="17" spans="1:6" x14ac:dyDescent="0.3">
      <c r="A17" s="123">
        <v>44651</v>
      </c>
      <c r="B17" s="123">
        <v>45107</v>
      </c>
      <c r="C17" s="124" t="s">
        <v>542</v>
      </c>
      <c r="D17" s="125" t="s">
        <v>1225</v>
      </c>
      <c r="E17" s="125" t="s">
        <v>328</v>
      </c>
      <c r="F17" s="128" t="s">
        <v>1216</v>
      </c>
    </row>
    <row r="18" spans="1:6" x14ac:dyDescent="0.3">
      <c r="A18" s="123">
        <v>44651</v>
      </c>
      <c r="B18" s="123">
        <v>45107</v>
      </c>
      <c r="C18" s="124" t="s">
        <v>542</v>
      </c>
      <c r="D18" s="125" t="s">
        <v>1226</v>
      </c>
      <c r="E18" s="125" t="s">
        <v>287</v>
      </c>
      <c r="F18" s="128" t="s">
        <v>1216</v>
      </c>
    </row>
    <row r="19" spans="1:6" x14ac:dyDescent="0.3">
      <c r="A19" s="126">
        <v>44742</v>
      </c>
      <c r="B19" s="123">
        <v>45107</v>
      </c>
      <c r="C19" s="124" t="s">
        <v>542</v>
      </c>
      <c r="D19" s="125" t="s">
        <v>1225</v>
      </c>
      <c r="E19" s="125" t="s">
        <v>328</v>
      </c>
      <c r="F19" s="128" t="s">
        <v>1216</v>
      </c>
    </row>
    <row r="20" spans="1:6" x14ac:dyDescent="0.3">
      <c r="A20" s="126">
        <v>44742</v>
      </c>
      <c r="B20" s="123">
        <v>45107</v>
      </c>
      <c r="C20" s="124" t="s">
        <v>542</v>
      </c>
      <c r="D20" s="125" t="s">
        <v>1226</v>
      </c>
      <c r="E20" s="125" t="s">
        <v>287</v>
      </c>
      <c r="F20" s="128" t="s">
        <v>1216</v>
      </c>
    </row>
    <row r="21" spans="1:6" x14ac:dyDescent="0.3">
      <c r="A21" s="123">
        <v>44834</v>
      </c>
      <c r="B21" s="123">
        <v>45107</v>
      </c>
      <c r="C21" s="124" t="s">
        <v>542</v>
      </c>
      <c r="D21" s="125" t="s">
        <v>1225</v>
      </c>
      <c r="E21" s="125" t="s">
        <v>328</v>
      </c>
      <c r="F21" s="128" t="s">
        <v>1216</v>
      </c>
    </row>
    <row r="22" spans="1:6" x14ac:dyDescent="0.3">
      <c r="A22" s="123">
        <v>44834</v>
      </c>
      <c r="B22" s="123">
        <v>45107</v>
      </c>
      <c r="C22" s="124" t="s">
        <v>542</v>
      </c>
      <c r="D22" s="125" t="s">
        <v>1226</v>
      </c>
      <c r="E22" s="125" t="s">
        <v>287</v>
      </c>
      <c r="F22" s="128" t="s">
        <v>1216</v>
      </c>
    </row>
    <row r="23" spans="1:6" x14ac:dyDescent="0.3">
      <c r="A23" s="123">
        <v>44926</v>
      </c>
      <c r="B23" s="123">
        <v>45107</v>
      </c>
      <c r="C23" s="124" t="s">
        <v>542</v>
      </c>
      <c r="D23" s="125" t="s">
        <v>1225</v>
      </c>
      <c r="E23" s="125" t="s">
        <v>328</v>
      </c>
      <c r="F23" s="128" t="s">
        <v>1216</v>
      </c>
    </row>
    <row r="24" spans="1:6" x14ac:dyDescent="0.3">
      <c r="A24" s="123">
        <v>44926</v>
      </c>
      <c r="B24" s="123">
        <v>45107</v>
      </c>
      <c r="C24" s="124" t="s">
        <v>542</v>
      </c>
      <c r="D24" s="125" t="s">
        <v>1226</v>
      </c>
      <c r="E24" s="125" t="s">
        <v>287</v>
      </c>
      <c r="F24" s="128" t="s">
        <v>1216</v>
      </c>
    </row>
    <row r="25" spans="1:6" x14ac:dyDescent="0.3">
      <c r="A25" s="123">
        <v>45016</v>
      </c>
      <c r="B25" s="123">
        <v>45107</v>
      </c>
      <c r="C25" s="124" t="s">
        <v>542</v>
      </c>
      <c r="D25" s="125" t="s">
        <v>1225</v>
      </c>
      <c r="E25" s="125" t="s">
        <v>328</v>
      </c>
      <c r="F25" s="128" t="s">
        <v>1216</v>
      </c>
    </row>
    <row r="26" spans="1:6" x14ac:dyDescent="0.3">
      <c r="A26" s="123">
        <v>45016</v>
      </c>
      <c r="B26" s="123">
        <v>45107</v>
      </c>
      <c r="C26" s="124" t="s">
        <v>542</v>
      </c>
      <c r="D26" s="125" t="s">
        <v>1226</v>
      </c>
      <c r="E26" s="125" t="s">
        <v>287</v>
      </c>
      <c r="F26" s="128" t="s">
        <v>1216</v>
      </c>
    </row>
    <row r="27" spans="1:6" x14ac:dyDescent="0.3">
      <c r="A27" s="123">
        <v>45107</v>
      </c>
      <c r="B27" s="123">
        <v>45199</v>
      </c>
      <c r="C27" s="124" t="s">
        <v>417</v>
      </c>
      <c r="D27" s="125" t="s">
        <v>1227</v>
      </c>
      <c r="E27" s="125">
        <v>28991819.989999998</v>
      </c>
      <c r="F27" s="125" t="s">
        <v>1216</v>
      </c>
    </row>
    <row r="28" spans="1:6" x14ac:dyDescent="0.3">
      <c r="A28" s="123">
        <v>45291</v>
      </c>
      <c r="B28" s="126">
        <v>44651</v>
      </c>
      <c r="C28" s="127" t="s">
        <v>407</v>
      </c>
      <c r="D28" s="123">
        <v>42541</v>
      </c>
      <c r="E28" s="123">
        <v>44564</v>
      </c>
      <c r="F28" s="125" t="s">
        <v>1216</v>
      </c>
    </row>
    <row r="29" spans="1:6" x14ac:dyDescent="0.3">
      <c r="A29" s="123">
        <v>45291</v>
      </c>
      <c r="B29" s="123">
        <v>44742</v>
      </c>
      <c r="C29" s="127" t="s">
        <v>407</v>
      </c>
      <c r="D29" s="123">
        <v>42541</v>
      </c>
      <c r="E29" s="123">
        <v>44564</v>
      </c>
      <c r="F29" s="125" t="s">
        <v>1216</v>
      </c>
    </row>
    <row r="30" spans="1:6" x14ac:dyDescent="0.3">
      <c r="A30" s="123">
        <v>45291</v>
      </c>
      <c r="B30" s="123">
        <v>44834</v>
      </c>
      <c r="C30" s="127" t="s">
        <v>407</v>
      </c>
      <c r="D30" s="123">
        <v>42541</v>
      </c>
      <c r="E30" s="123">
        <v>44564</v>
      </c>
      <c r="F30" s="125" t="s">
        <v>1216</v>
      </c>
    </row>
    <row r="31" spans="1:6" x14ac:dyDescent="0.3">
      <c r="A31" s="123">
        <v>45291</v>
      </c>
      <c r="B31" s="123">
        <v>44926</v>
      </c>
      <c r="C31" s="127" t="s">
        <v>407</v>
      </c>
      <c r="D31" s="123">
        <v>42541</v>
      </c>
      <c r="E31" s="123">
        <v>44564</v>
      </c>
      <c r="F31" s="125" t="s">
        <v>1216</v>
      </c>
    </row>
    <row r="32" spans="1:6" x14ac:dyDescent="0.3">
      <c r="A32" s="123">
        <v>45291</v>
      </c>
      <c r="B32" s="123">
        <v>45016</v>
      </c>
      <c r="C32" s="127" t="s">
        <v>407</v>
      </c>
      <c r="D32" s="123">
        <v>42541</v>
      </c>
      <c r="E32" s="123">
        <v>44564</v>
      </c>
      <c r="F32" s="125" t="s">
        <v>1216</v>
      </c>
    </row>
    <row r="33" spans="1:6" x14ac:dyDescent="0.3">
      <c r="A33" s="123">
        <v>45291</v>
      </c>
      <c r="B33" s="123">
        <v>45107</v>
      </c>
      <c r="C33" s="127" t="s">
        <v>407</v>
      </c>
      <c r="D33" s="123">
        <v>42541</v>
      </c>
      <c r="E33" s="123">
        <v>44564</v>
      </c>
      <c r="F33" s="125" t="s">
        <v>1216</v>
      </c>
    </row>
    <row r="34" spans="1:6" x14ac:dyDescent="0.3">
      <c r="A34" s="123">
        <v>45291</v>
      </c>
      <c r="B34" s="123">
        <v>45199</v>
      </c>
      <c r="C34" s="127" t="s">
        <v>407</v>
      </c>
      <c r="D34" s="123">
        <v>42541</v>
      </c>
      <c r="E34" s="123">
        <v>44564</v>
      </c>
      <c r="F34" s="125" t="s">
        <v>1216</v>
      </c>
    </row>
    <row r="35" spans="1:6" x14ac:dyDescent="0.3">
      <c r="A35" s="126"/>
      <c r="B35" s="126"/>
      <c r="C35" s="127"/>
      <c r="D35" s="128"/>
      <c r="E35" s="128"/>
      <c r="F35" s="128"/>
    </row>
    <row r="36" spans="1:6" x14ac:dyDescent="0.3">
      <c r="A36" s="123"/>
      <c r="B36" s="123"/>
      <c r="C36" s="124"/>
      <c r="D36" s="125"/>
      <c r="E36" s="125"/>
      <c r="F36" s="128"/>
    </row>
    <row r="37" spans="1:6" x14ac:dyDescent="0.3">
      <c r="A37" s="123"/>
      <c r="B37" s="123"/>
      <c r="C37" s="124"/>
      <c r="D37" s="125"/>
      <c r="E37" s="125"/>
      <c r="F37" s="128"/>
    </row>
    <row r="38" spans="1:6" x14ac:dyDescent="0.3">
      <c r="A38" s="123"/>
      <c r="B38" s="123"/>
      <c r="C38" s="129"/>
      <c r="D38" s="125"/>
      <c r="E38" s="125"/>
      <c r="F38" s="128"/>
    </row>
    <row r="39" spans="1:6" ht="15" thickBot="1" x14ac:dyDescent="0.35">
      <c r="A39" s="130"/>
      <c r="B39" s="130"/>
      <c r="C39" s="131"/>
      <c r="D39" s="132"/>
      <c r="E39" s="132"/>
      <c r="F39" s="132"/>
    </row>
    <row r="41" spans="1:6" x14ac:dyDescent="0.35">
      <c r="A41" s="117" t="s">
        <v>291</v>
      </c>
      <c r="B41" s="118"/>
      <c r="C41" s="119"/>
      <c r="D41" s="118"/>
      <c r="E41" s="118"/>
      <c r="F41" s="118"/>
    </row>
    <row r="42" spans="1:6" ht="13" x14ac:dyDescent="0.3">
      <c r="A42" s="120">
        <v>43921</v>
      </c>
      <c r="B42" s="120">
        <v>43924</v>
      </c>
      <c r="C42" s="121" t="s">
        <v>502</v>
      </c>
      <c r="D42" s="117" t="s">
        <v>697</v>
      </c>
      <c r="E42" s="117" t="s">
        <v>698</v>
      </c>
      <c r="F42" s="117" t="s">
        <v>701</v>
      </c>
    </row>
  </sheetData>
  <autoFilter ref="A1:F1" xr:uid="{D2AAC5F4-4976-47E2-97F2-99C45AF6C866}"/>
  <phoneticPr fontId="15"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40BA2-EB14-40FE-A504-94C79E232FBD}">
  <dimension ref="A1:HP41"/>
  <sheetViews>
    <sheetView topLeftCell="DG1" zoomScaleNormal="100" workbookViewId="0">
      <selection activeCell="P15" sqref="P15"/>
    </sheetView>
  </sheetViews>
  <sheetFormatPr defaultRowHeight="14.5" x14ac:dyDescent="0.35"/>
  <cols>
    <col min="1" max="1" width="12.08984375" bestFit="1" customWidth="1"/>
    <col min="2" max="2" width="12.90625" bestFit="1" customWidth="1"/>
    <col min="3" max="3" width="22.08984375" bestFit="1" customWidth="1"/>
    <col min="4" max="4" width="10" bestFit="1" customWidth="1"/>
    <col min="5" max="5" width="13.54296875" customWidth="1"/>
    <col min="6" max="7" width="15.453125" customWidth="1"/>
    <col min="8" max="8" width="15" customWidth="1"/>
    <col min="9" max="9" width="14.54296875" customWidth="1"/>
    <col min="10" max="10" width="20.90625" customWidth="1"/>
    <col min="11" max="13" width="5.90625" customWidth="1"/>
    <col min="14" max="14" width="6.6328125" customWidth="1"/>
    <col min="15" max="16" width="5.90625" customWidth="1"/>
    <col min="17" max="24" width="6.36328125" customWidth="1"/>
    <col min="25" max="25" width="7.08984375" customWidth="1"/>
    <col min="26" max="26" width="6.6328125" customWidth="1"/>
    <col min="27" max="30" width="7.08984375" customWidth="1"/>
    <col min="31" max="31" width="27.90625" customWidth="1"/>
    <col min="32" max="32" width="7.90625" customWidth="1"/>
    <col min="33" max="34" width="9.08984375" customWidth="1"/>
    <col min="35" max="36" width="6.36328125" customWidth="1"/>
    <col min="37" max="40" width="9.08984375" customWidth="1"/>
    <col min="41" max="42" width="6.36328125" customWidth="1"/>
    <col min="43" max="44" width="10" customWidth="1"/>
    <col min="45" max="45" width="50.90625" customWidth="1"/>
    <col min="46" max="46" width="6.36328125" customWidth="1"/>
    <col min="47" max="47" width="8.6328125" customWidth="1"/>
    <col min="48" max="48" width="6.36328125" customWidth="1"/>
    <col min="49" max="49" width="8.08984375" customWidth="1"/>
    <col min="50" max="50" width="6.36328125" customWidth="1"/>
    <col min="51" max="51" width="16.453125" customWidth="1"/>
    <col min="52" max="54" width="8.36328125" customWidth="1"/>
    <col min="55" max="55" width="5.90625" customWidth="1"/>
    <col min="56" max="63" width="6.36328125" customWidth="1"/>
    <col min="64" max="64" width="7.08984375" customWidth="1"/>
    <col min="65" max="65" width="6.6328125" customWidth="1"/>
    <col min="66" max="69" width="7.08984375" customWidth="1"/>
    <col min="70" max="70" width="5.90625" customWidth="1"/>
    <col min="71" max="71" width="16.36328125" customWidth="1"/>
    <col min="72" max="72" width="10.6328125" customWidth="1"/>
    <col min="73" max="73" width="15.453125" customWidth="1"/>
    <col min="74" max="74" width="10.6328125" customWidth="1"/>
    <col min="75" max="75" width="27" customWidth="1"/>
    <col min="76" max="76" width="10.6328125" customWidth="1"/>
    <col min="77" max="77" width="9.54296875" customWidth="1"/>
    <col min="78" max="78" width="10.6328125" customWidth="1"/>
    <col min="79" max="79" width="6.36328125" customWidth="1"/>
    <col min="80" max="80" width="7.08984375" customWidth="1"/>
    <col min="81" max="81" width="6.6328125" customWidth="1"/>
    <col min="82" max="82" width="10.6328125" customWidth="1"/>
    <col min="83" max="84" width="7.08984375" customWidth="1"/>
    <col min="85" max="85" width="10.6328125" customWidth="1"/>
    <col min="86" max="86" width="7.36328125" customWidth="1"/>
    <col min="87" max="87" width="8.6328125" customWidth="1"/>
    <col min="88" max="88" width="11.453125" customWidth="1"/>
    <col min="89" max="92" width="6.36328125" customWidth="1"/>
    <col min="93" max="93" width="15.453125" customWidth="1"/>
    <col min="94" max="95" width="16.453125" customWidth="1"/>
    <col min="96" max="96" width="8.54296875" customWidth="1"/>
    <col min="97" max="99" width="5.90625" customWidth="1"/>
    <col min="100" max="100" width="18.08984375" customWidth="1"/>
    <col min="101" max="101" width="5.90625" customWidth="1"/>
    <col min="102" max="102" width="19.08984375" customWidth="1"/>
    <col min="103" max="104" width="5.90625" customWidth="1"/>
    <col min="105" max="105" width="28.6328125" customWidth="1"/>
    <col min="106" max="106" width="50.81640625" customWidth="1"/>
    <col min="107" max="107" width="15" customWidth="1"/>
    <col min="108" max="108" width="5.90625" customWidth="1"/>
    <col min="109" max="110" width="6.36328125" customWidth="1"/>
    <col min="111" max="111" width="36.54296875" customWidth="1"/>
    <col min="112" max="115" width="6.36328125" customWidth="1"/>
    <col min="116" max="118" width="6.6328125" customWidth="1"/>
    <col min="119" max="120" width="7.08984375" customWidth="1"/>
    <col min="121" max="121" width="6.36328125" customWidth="1"/>
    <col min="122" max="122" width="6.6328125" customWidth="1"/>
    <col min="123" max="123" width="8.08984375" customWidth="1"/>
    <col min="124" max="124" width="8.54296875" customWidth="1"/>
    <col min="125" max="125" width="6.6328125" customWidth="1"/>
    <col min="126" max="126" width="22.81640625" customWidth="1"/>
    <col min="127" max="129" width="6.6328125" customWidth="1"/>
    <col min="130" max="130" width="17.36328125" customWidth="1"/>
    <col min="131" max="131" width="16.453125" customWidth="1"/>
    <col min="132" max="132" width="17.6328125" customWidth="1"/>
    <col min="133" max="134" width="16.90625" customWidth="1"/>
    <col min="135" max="135" width="17.36328125" customWidth="1"/>
    <col min="136" max="136" width="16.90625" customWidth="1"/>
    <col min="137" max="137" width="75.6328125" customWidth="1"/>
    <col min="138" max="138" width="14.90625" customWidth="1"/>
    <col min="139" max="139" width="8.6328125" customWidth="1"/>
    <col min="140" max="140" width="7.453125" customWidth="1"/>
    <col min="141" max="141" width="6.36328125" customWidth="1"/>
    <col min="142" max="142" width="18.08984375" customWidth="1"/>
    <col min="143" max="143" width="6.6328125" customWidth="1"/>
    <col min="144" max="150" width="7.08984375" customWidth="1"/>
    <col min="151" max="151" width="7.90625" customWidth="1"/>
    <col min="152" max="152" width="7.453125" customWidth="1"/>
    <col min="153" max="159" width="7.90625" customWidth="1"/>
    <col min="160" max="160" width="8.36328125" customWidth="1"/>
    <col min="161" max="161" width="6.6328125" customWidth="1"/>
    <col min="162" max="164" width="7.08984375" customWidth="1"/>
    <col min="165" max="166" width="8.6328125" customWidth="1"/>
    <col min="167" max="168" width="9.54296875" customWidth="1"/>
    <col min="169" max="169" width="21.54296875" customWidth="1"/>
    <col min="170" max="170" width="7.6328125" customWidth="1"/>
    <col min="171" max="173" width="8.08984375" customWidth="1"/>
    <col min="174" max="176" width="8.54296875" customWidth="1"/>
    <col min="177" max="177" width="8.08984375" customWidth="1"/>
    <col min="178" max="178" width="8.54296875" customWidth="1"/>
    <col min="179" max="180" width="9.54296875" customWidth="1"/>
    <col min="181" max="184" width="10" bestFit="1" customWidth="1"/>
    <col min="185" max="186" width="9.54296875" bestFit="1" customWidth="1"/>
    <col min="187" max="190" width="10" bestFit="1" customWidth="1"/>
    <col min="191" max="192" width="9.54296875" bestFit="1" customWidth="1"/>
    <col min="193" max="196" width="10" bestFit="1" customWidth="1"/>
    <col min="197" max="197" width="6.36328125" bestFit="1" customWidth="1"/>
    <col min="198" max="198" width="6.6328125" bestFit="1" customWidth="1"/>
    <col min="199" max="199" width="8.08984375" bestFit="1" customWidth="1"/>
    <col min="200" max="200" width="8.54296875" bestFit="1" customWidth="1"/>
    <col min="201" max="201" width="8.08984375" bestFit="1" customWidth="1"/>
    <col min="202" max="202" width="8.54296875" bestFit="1" customWidth="1"/>
    <col min="203" max="203" width="6.6328125" bestFit="1" customWidth="1"/>
    <col min="204" max="205" width="7.08984375" bestFit="1" customWidth="1"/>
    <col min="206" max="206" width="8.54296875" bestFit="1" customWidth="1"/>
    <col min="207" max="208" width="8.90625" bestFit="1" customWidth="1"/>
    <col min="209" max="210" width="7.453125" bestFit="1" customWidth="1"/>
    <col min="211" max="211" width="8.54296875" bestFit="1" customWidth="1"/>
    <col min="212" max="212" width="8.90625" bestFit="1" customWidth="1"/>
    <col min="213" max="213" width="8.54296875" bestFit="1" customWidth="1"/>
    <col min="214" max="214" width="8.90625" bestFit="1" customWidth="1"/>
    <col min="215" max="215" width="7.08984375" bestFit="1" customWidth="1"/>
    <col min="216" max="216" width="7.453125" bestFit="1" customWidth="1"/>
    <col min="217" max="217" width="6.6328125" bestFit="1" customWidth="1"/>
    <col min="218" max="219" width="7.08984375" bestFit="1" customWidth="1"/>
    <col min="220" max="222" width="7.453125" bestFit="1" customWidth="1"/>
    <col min="223" max="223" width="7.08984375" bestFit="1" customWidth="1"/>
    <col min="224" max="224" width="7.453125" bestFit="1" customWidth="1"/>
  </cols>
  <sheetData>
    <row r="1" spans="1:224" s="25" customFormat="1" x14ac:dyDescent="0.35">
      <c r="A1" s="25" t="s">
        <v>0</v>
      </c>
      <c r="B1" s="25" t="s">
        <v>2</v>
      </c>
      <c r="C1" s="25" t="s">
        <v>3</v>
      </c>
      <c r="D1" s="25" t="s">
        <v>4</v>
      </c>
      <c r="E1" s="359" t="s">
        <v>371</v>
      </c>
      <c r="F1" s="359" t="s">
        <v>372</v>
      </c>
      <c r="G1" s="359" t="s">
        <v>373</v>
      </c>
      <c r="H1" s="359" t="s">
        <v>374</v>
      </c>
      <c r="I1" s="359" t="s">
        <v>375</v>
      </c>
      <c r="J1" s="359" t="s">
        <v>376</v>
      </c>
      <c r="K1" s="359" t="s">
        <v>377</v>
      </c>
      <c r="L1" s="359" t="s">
        <v>378</v>
      </c>
      <c r="M1" s="359" t="s">
        <v>379</v>
      </c>
      <c r="N1" s="359" t="s">
        <v>380</v>
      </c>
      <c r="O1" s="359" t="s">
        <v>381</v>
      </c>
      <c r="P1" s="360" t="s">
        <v>492</v>
      </c>
      <c r="Q1" s="360" t="s">
        <v>493</v>
      </c>
      <c r="R1" s="360" t="s">
        <v>494</v>
      </c>
      <c r="S1" s="360" t="s">
        <v>495</v>
      </c>
      <c r="T1" s="360" t="s">
        <v>496</v>
      </c>
      <c r="U1" s="360" t="s">
        <v>497</v>
      </c>
      <c r="V1" s="360" t="s">
        <v>498</v>
      </c>
      <c r="W1" s="360" t="s">
        <v>499</v>
      </c>
      <c r="X1" s="360" t="s">
        <v>500</v>
      </c>
      <c r="Y1" s="360" t="s">
        <v>501</v>
      </c>
      <c r="Z1" s="360" t="s">
        <v>502</v>
      </c>
      <c r="AA1" s="360" t="s">
        <v>503</v>
      </c>
      <c r="AB1" s="360" t="s">
        <v>504</v>
      </c>
      <c r="AC1" s="360" t="s">
        <v>505</v>
      </c>
      <c r="AD1" s="360" t="s">
        <v>506</v>
      </c>
      <c r="AE1" s="359" t="s">
        <v>382</v>
      </c>
      <c r="AF1" s="359" t="s">
        <v>383</v>
      </c>
      <c r="AG1" s="359" t="s">
        <v>716</v>
      </c>
      <c r="AH1" s="359" t="s">
        <v>718</v>
      </c>
      <c r="AI1" s="359" t="s">
        <v>384</v>
      </c>
      <c r="AJ1" s="359" t="s">
        <v>511</v>
      </c>
      <c r="AK1" s="359" t="s">
        <v>719</v>
      </c>
      <c r="AL1" s="359" t="s">
        <v>721</v>
      </c>
      <c r="AM1" s="359" t="s">
        <v>722</v>
      </c>
      <c r="AN1" s="359" t="s">
        <v>724</v>
      </c>
      <c r="AO1" s="359" t="s">
        <v>385</v>
      </c>
      <c r="AP1" s="359" t="s">
        <v>512</v>
      </c>
      <c r="AQ1" s="359" t="s">
        <v>727</v>
      </c>
      <c r="AR1" s="359" t="s">
        <v>729</v>
      </c>
      <c r="AS1" s="359" t="s">
        <v>386</v>
      </c>
      <c r="AT1" s="359" t="s">
        <v>387</v>
      </c>
      <c r="AU1" s="359" t="s">
        <v>388</v>
      </c>
      <c r="AV1" s="359" t="s">
        <v>389</v>
      </c>
      <c r="AW1" s="359" t="s">
        <v>390</v>
      </c>
      <c r="AX1" s="359" t="s">
        <v>391</v>
      </c>
      <c r="AY1" s="359" t="s">
        <v>784</v>
      </c>
      <c r="AZ1" s="359" t="s">
        <v>785</v>
      </c>
      <c r="BA1" s="359" t="s">
        <v>786</v>
      </c>
      <c r="BB1" s="359" t="s">
        <v>787</v>
      </c>
      <c r="BC1" s="360" t="s">
        <v>514</v>
      </c>
      <c r="BD1" s="360" t="s">
        <v>515</v>
      </c>
      <c r="BE1" s="360" t="s">
        <v>516</v>
      </c>
      <c r="BF1" s="360" t="s">
        <v>517</v>
      </c>
      <c r="BG1" s="360" t="s">
        <v>518</v>
      </c>
      <c r="BH1" s="360" t="s">
        <v>519</v>
      </c>
      <c r="BI1" s="360" t="s">
        <v>520</v>
      </c>
      <c r="BJ1" s="360" t="s">
        <v>521</v>
      </c>
      <c r="BK1" s="360" t="s">
        <v>522</v>
      </c>
      <c r="BL1" s="360" t="s">
        <v>523</v>
      </c>
      <c r="BM1" s="360" t="s">
        <v>524</v>
      </c>
      <c r="BN1" s="360" t="s">
        <v>525</v>
      </c>
      <c r="BO1" s="360" t="s">
        <v>526</v>
      </c>
      <c r="BP1" s="360" t="s">
        <v>527</v>
      </c>
      <c r="BQ1" s="360" t="s">
        <v>528</v>
      </c>
      <c r="BR1" s="359" t="s">
        <v>392</v>
      </c>
      <c r="BS1" s="359" t="s">
        <v>393</v>
      </c>
      <c r="BT1" s="359" t="s">
        <v>394</v>
      </c>
      <c r="BU1" s="359" t="s">
        <v>395</v>
      </c>
      <c r="BV1" s="359" t="s">
        <v>396</v>
      </c>
      <c r="BW1" s="359" t="s">
        <v>397</v>
      </c>
      <c r="BX1" s="359" t="s">
        <v>398</v>
      </c>
      <c r="BY1" s="359" t="s">
        <v>399</v>
      </c>
      <c r="BZ1" s="359" t="s">
        <v>400</v>
      </c>
      <c r="CA1" s="359" t="s">
        <v>401</v>
      </c>
      <c r="CB1" s="359" t="s">
        <v>402</v>
      </c>
      <c r="CC1" s="359" t="s">
        <v>403</v>
      </c>
      <c r="CD1" s="359" t="s">
        <v>404</v>
      </c>
      <c r="CE1" s="359" t="s">
        <v>405</v>
      </c>
      <c r="CF1" s="359" t="s">
        <v>406</v>
      </c>
      <c r="CG1" s="359" t="s">
        <v>407</v>
      </c>
      <c r="CH1" s="359" t="s">
        <v>408</v>
      </c>
      <c r="CI1" s="359" t="s">
        <v>409</v>
      </c>
      <c r="CJ1" s="359" t="s">
        <v>410</v>
      </c>
      <c r="CK1" s="359" t="s">
        <v>411</v>
      </c>
      <c r="CL1" s="359" t="s">
        <v>412</v>
      </c>
      <c r="CM1" s="359" t="s">
        <v>413</v>
      </c>
      <c r="CN1" s="359" t="s">
        <v>414</v>
      </c>
      <c r="CO1" s="359" t="s">
        <v>415</v>
      </c>
      <c r="CP1" s="359" t="s">
        <v>416</v>
      </c>
      <c r="CQ1" s="359" t="s">
        <v>417</v>
      </c>
      <c r="CR1" s="360" t="s">
        <v>418</v>
      </c>
      <c r="CS1" s="360" t="s">
        <v>529</v>
      </c>
      <c r="CT1" s="360" t="s">
        <v>530</v>
      </c>
      <c r="CU1" s="360" t="s">
        <v>531</v>
      </c>
      <c r="CV1" s="360" t="s">
        <v>532</v>
      </c>
      <c r="CW1" s="360" t="s">
        <v>533</v>
      </c>
      <c r="CX1" s="360" t="s">
        <v>534</v>
      </c>
      <c r="CY1" s="360" t="s">
        <v>535</v>
      </c>
      <c r="CZ1" s="360" t="s">
        <v>536</v>
      </c>
      <c r="DA1" s="360" t="s">
        <v>419</v>
      </c>
      <c r="DB1" s="360" t="s">
        <v>420</v>
      </c>
      <c r="DC1" s="360" t="s">
        <v>421</v>
      </c>
      <c r="DD1" s="359" t="s">
        <v>537</v>
      </c>
      <c r="DE1" s="359" t="s">
        <v>422</v>
      </c>
      <c r="DF1" s="359" t="s">
        <v>540</v>
      </c>
      <c r="DG1" s="359" t="s">
        <v>538</v>
      </c>
      <c r="DH1" s="359" t="s">
        <v>539</v>
      </c>
      <c r="DI1" s="359" t="s">
        <v>542</v>
      </c>
      <c r="DJ1" s="359" t="s">
        <v>541</v>
      </c>
      <c r="DK1" s="382" t="s">
        <v>423</v>
      </c>
      <c r="DL1" s="382" t="s">
        <v>424</v>
      </c>
      <c r="DM1" s="382" t="s">
        <v>425</v>
      </c>
      <c r="DN1" s="382" t="s">
        <v>426</v>
      </c>
      <c r="DO1" s="382" t="s">
        <v>427</v>
      </c>
      <c r="DP1" s="382" t="s">
        <v>428</v>
      </c>
      <c r="DQ1" s="359" t="s">
        <v>429</v>
      </c>
      <c r="DR1" s="359" t="s">
        <v>430</v>
      </c>
      <c r="DS1" s="359" t="s">
        <v>431</v>
      </c>
      <c r="DT1" s="359" t="s">
        <v>432</v>
      </c>
      <c r="DU1" s="359" t="s">
        <v>433</v>
      </c>
      <c r="DV1" s="361" t="s">
        <v>434</v>
      </c>
      <c r="DW1" s="361" t="s">
        <v>435</v>
      </c>
      <c r="DX1" s="361" t="s">
        <v>436</v>
      </c>
      <c r="DY1" s="361" t="s">
        <v>437</v>
      </c>
      <c r="DZ1" s="362" t="s">
        <v>438</v>
      </c>
      <c r="EA1" s="362" t="s">
        <v>439</v>
      </c>
      <c r="EB1" s="362" t="s">
        <v>440</v>
      </c>
      <c r="EC1" s="362" t="s">
        <v>441</v>
      </c>
      <c r="ED1" s="362" t="s">
        <v>442</v>
      </c>
      <c r="EE1" s="362" t="s">
        <v>443</v>
      </c>
      <c r="EF1" s="362" t="s">
        <v>444</v>
      </c>
      <c r="EG1" s="362" t="s">
        <v>445</v>
      </c>
      <c r="EH1" s="362" t="s">
        <v>446</v>
      </c>
      <c r="EI1" s="362" t="s">
        <v>447</v>
      </c>
      <c r="EJ1" s="362" t="s">
        <v>448</v>
      </c>
      <c r="EK1" s="362" t="s">
        <v>449</v>
      </c>
      <c r="EL1" s="362" t="s">
        <v>450</v>
      </c>
      <c r="EM1" s="362" t="s">
        <v>451</v>
      </c>
      <c r="EN1" s="362" t="s">
        <v>452</v>
      </c>
      <c r="EO1" s="362" t="s">
        <v>453</v>
      </c>
      <c r="EP1" s="362" t="s">
        <v>454</v>
      </c>
      <c r="EQ1" s="362" t="s">
        <v>455</v>
      </c>
      <c r="ER1" s="362" t="s">
        <v>456</v>
      </c>
      <c r="ES1" s="362" t="s">
        <v>457</v>
      </c>
      <c r="ET1" s="362" t="s">
        <v>458</v>
      </c>
      <c r="EU1" s="362" t="s">
        <v>459</v>
      </c>
      <c r="EV1" s="362" t="s">
        <v>460</v>
      </c>
      <c r="EW1" s="362" t="s">
        <v>461</v>
      </c>
      <c r="EX1" s="362" t="s">
        <v>462</v>
      </c>
      <c r="EY1" s="362" t="s">
        <v>463</v>
      </c>
      <c r="EZ1" s="362" t="s">
        <v>464</v>
      </c>
      <c r="FA1" s="362" t="s">
        <v>465</v>
      </c>
      <c r="FB1" s="362" t="s">
        <v>466</v>
      </c>
      <c r="FC1" s="362" t="s">
        <v>467</v>
      </c>
      <c r="FD1" s="362" t="s">
        <v>468</v>
      </c>
      <c r="FE1" s="362" t="s">
        <v>469</v>
      </c>
      <c r="FF1" s="362" t="s">
        <v>470</v>
      </c>
      <c r="FG1" s="362" t="s">
        <v>545</v>
      </c>
      <c r="FH1" s="362" t="s">
        <v>546</v>
      </c>
      <c r="FI1" s="363" t="s">
        <v>471</v>
      </c>
      <c r="FJ1" s="363" t="s">
        <v>472</v>
      </c>
      <c r="FK1" s="363" t="s">
        <v>744</v>
      </c>
      <c r="FL1" s="363" t="s">
        <v>746</v>
      </c>
      <c r="FM1" s="383" t="s">
        <v>473</v>
      </c>
      <c r="FN1" s="364" t="s">
        <v>474</v>
      </c>
      <c r="FO1" s="364" t="s">
        <v>475</v>
      </c>
      <c r="FP1" s="364" t="s">
        <v>476</v>
      </c>
      <c r="FQ1" s="364" t="s">
        <v>477</v>
      </c>
      <c r="FR1" s="361" t="s">
        <v>478</v>
      </c>
      <c r="FS1" s="361" t="s">
        <v>479</v>
      </c>
      <c r="FT1" s="361" t="s">
        <v>480</v>
      </c>
      <c r="FU1" s="364" t="s">
        <v>481</v>
      </c>
      <c r="FV1" s="364" t="s">
        <v>482</v>
      </c>
      <c r="FW1" s="382" t="s">
        <v>788</v>
      </c>
      <c r="FX1" s="382" t="s">
        <v>789</v>
      </c>
      <c r="FY1" s="361" t="s">
        <v>790</v>
      </c>
      <c r="FZ1" s="361" t="s">
        <v>791</v>
      </c>
      <c r="GA1" s="361" t="s">
        <v>792</v>
      </c>
      <c r="GB1" s="361" t="s">
        <v>793</v>
      </c>
      <c r="GC1" s="382" t="s">
        <v>794</v>
      </c>
      <c r="GD1" s="382" t="s">
        <v>795</v>
      </c>
      <c r="GE1" s="359" t="s">
        <v>796</v>
      </c>
      <c r="GF1" s="359" t="s">
        <v>797</v>
      </c>
      <c r="GG1" s="359" t="s">
        <v>798</v>
      </c>
      <c r="GH1" s="359" t="s">
        <v>799</v>
      </c>
      <c r="GI1" s="382" t="s">
        <v>483</v>
      </c>
      <c r="GJ1" s="382" t="s">
        <v>801</v>
      </c>
      <c r="GK1" s="359" t="s">
        <v>484</v>
      </c>
      <c r="GL1" s="359" t="s">
        <v>826</v>
      </c>
      <c r="GM1" s="359" t="s">
        <v>485</v>
      </c>
      <c r="GN1" s="359" t="s">
        <v>828</v>
      </c>
      <c r="GO1" s="25" t="s">
        <v>486</v>
      </c>
      <c r="GP1" s="25" t="s">
        <v>487</v>
      </c>
      <c r="GQ1" s="25" t="s">
        <v>488</v>
      </c>
      <c r="GR1" s="25" t="s">
        <v>489</v>
      </c>
      <c r="GS1" s="25" t="s">
        <v>490</v>
      </c>
      <c r="GT1" s="25" t="s">
        <v>491</v>
      </c>
      <c r="GU1" s="25" t="s">
        <v>554</v>
      </c>
      <c r="GV1" s="25" t="s">
        <v>555</v>
      </c>
      <c r="GW1" s="25" t="s">
        <v>567</v>
      </c>
      <c r="GX1" s="25" t="s">
        <v>556</v>
      </c>
      <c r="GY1" s="25" t="s">
        <v>557</v>
      </c>
      <c r="GZ1" s="25" t="s">
        <v>558</v>
      </c>
      <c r="HA1" s="25" t="s">
        <v>559</v>
      </c>
      <c r="HB1" s="25" t="s">
        <v>560</v>
      </c>
      <c r="HC1" s="25" t="s">
        <v>561</v>
      </c>
      <c r="HD1" s="25" t="s">
        <v>562</v>
      </c>
      <c r="HE1" s="25" t="s">
        <v>563</v>
      </c>
      <c r="HF1" s="25" t="s">
        <v>564</v>
      </c>
      <c r="HG1" s="25" t="s">
        <v>565</v>
      </c>
      <c r="HH1" s="25" t="s">
        <v>566</v>
      </c>
      <c r="HI1" s="25" t="s">
        <v>568</v>
      </c>
      <c r="HJ1" s="25" t="s">
        <v>569</v>
      </c>
      <c r="HK1" s="25" t="s">
        <v>570</v>
      </c>
      <c r="HL1" s="25" t="s">
        <v>571</v>
      </c>
      <c r="HM1" s="25" t="s">
        <v>572</v>
      </c>
      <c r="HN1" s="25" t="s">
        <v>573</v>
      </c>
      <c r="HO1" s="25" t="s">
        <v>574</v>
      </c>
      <c r="HP1" s="25" t="s">
        <v>575</v>
      </c>
    </row>
    <row r="2" spans="1:224" ht="15" customHeight="1" x14ac:dyDescent="0.35">
      <c r="A2" s="288">
        <v>43646</v>
      </c>
      <c r="B2" t="s">
        <v>873</v>
      </c>
      <c r="C2" t="s">
        <v>1</v>
      </c>
      <c r="D2" t="s">
        <v>832</v>
      </c>
      <c r="E2" s="458" t="s">
        <v>287</v>
      </c>
      <c r="F2" s="289">
        <v>25000000</v>
      </c>
      <c r="G2" s="289">
        <v>60000000</v>
      </c>
      <c r="H2" s="289">
        <v>15000000</v>
      </c>
      <c r="I2" s="289">
        <v>18269731.420000002</v>
      </c>
      <c r="J2" s="458" t="s">
        <v>287</v>
      </c>
      <c r="K2" s="458" t="s">
        <v>287</v>
      </c>
      <c r="L2" s="458" t="s">
        <v>287</v>
      </c>
      <c r="M2" s="458" t="s">
        <v>287</v>
      </c>
      <c r="N2" s="458" t="s">
        <v>287</v>
      </c>
      <c r="O2" s="458" t="s">
        <v>287</v>
      </c>
      <c r="P2" s="458" t="s">
        <v>287</v>
      </c>
      <c r="Q2" s="458" t="s">
        <v>287</v>
      </c>
      <c r="R2" s="458" t="s">
        <v>287</v>
      </c>
      <c r="S2" s="458" t="s">
        <v>287</v>
      </c>
      <c r="T2" s="458" t="s">
        <v>287</v>
      </c>
      <c r="U2" s="458" t="s">
        <v>287</v>
      </c>
      <c r="V2" s="458" t="s">
        <v>287</v>
      </c>
      <c r="W2" s="458" t="s">
        <v>287</v>
      </c>
      <c r="X2" s="458" t="s">
        <v>287</v>
      </c>
      <c r="Y2" s="458" t="s">
        <v>287</v>
      </c>
      <c r="Z2" s="458" t="s">
        <v>287</v>
      </c>
      <c r="AA2" s="458" t="s">
        <v>287</v>
      </c>
      <c r="AB2" s="458" t="s">
        <v>287</v>
      </c>
      <c r="AC2" s="458" t="s">
        <v>287</v>
      </c>
      <c r="AD2" s="458" t="s">
        <v>287</v>
      </c>
      <c r="AE2" s="309" t="s">
        <v>874</v>
      </c>
      <c r="AF2" s="459" t="s">
        <v>963</v>
      </c>
      <c r="AG2" s="458" t="s">
        <v>287</v>
      </c>
      <c r="AH2" s="458" t="s">
        <v>287</v>
      </c>
      <c r="AI2" s="458" t="s">
        <v>287</v>
      </c>
      <c r="AJ2" s="458" t="s">
        <v>287</v>
      </c>
      <c r="AK2" s="458" t="s">
        <v>287</v>
      </c>
      <c r="AL2" s="458" t="s">
        <v>287</v>
      </c>
      <c r="AM2" s="458" t="s">
        <v>287</v>
      </c>
      <c r="AN2" s="458" t="s">
        <v>287</v>
      </c>
      <c r="AO2" s="458" t="s">
        <v>287</v>
      </c>
      <c r="AP2" s="458" t="s">
        <v>287</v>
      </c>
      <c r="AQ2" s="458" t="s">
        <v>287</v>
      </c>
      <c r="AR2" s="458" t="s">
        <v>287</v>
      </c>
      <c r="AS2" t="s">
        <v>833</v>
      </c>
      <c r="AT2" t="s">
        <v>834</v>
      </c>
      <c r="AU2" s="291">
        <v>0.99</v>
      </c>
      <c r="AV2" t="s">
        <v>835</v>
      </c>
      <c r="AW2" t="s">
        <v>836</v>
      </c>
      <c r="AX2">
        <v>0</v>
      </c>
      <c r="AY2" s="290">
        <v>13735847.449999999</v>
      </c>
      <c r="AZ2" s="458" t="s">
        <v>287</v>
      </c>
      <c r="BA2" s="458" t="s">
        <v>287</v>
      </c>
      <c r="BB2" s="458" t="s">
        <v>287</v>
      </c>
      <c r="BC2" s="458" t="s">
        <v>287</v>
      </c>
      <c r="BD2" s="458" t="s">
        <v>287</v>
      </c>
      <c r="BE2" s="458" t="s">
        <v>287</v>
      </c>
      <c r="BF2" s="458" t="s">
        <v>287</v>
      </c>
      <c r="BG2" s="458" t="s">
        <v>287</v>
      </c>
      <c r="BH2" s="458" t="s">
        <v>287</v>
      </c>
      <c r="BI2" s="458" t="s">
        <v>287</v>
      </c>
      <c r="BJ2" s="458" t="s">
        <v>287</v>
      </c>
      <c r="BK2" s="458" t="s">
        <v>287</v>
      </c>
      <c r="BL2" s="458" t="s">
        <v>287</v>
      </c>
      <c r="BM2" s="458" t="s">
        <v>287</v>
      </c>
      <c r="BN2" s="458" t="s">
        <v>287</v>
      </c>
      <c r="BO2" s="458" t="s">
        <v>287</v>
      </c>
      <c r="BP2" s="458" t="s">
        <v>287</v>
      </c>
      <c r="BQ2" s="458" t="s">
        <v>287</v>
      </c>
      <c r="BR2" s="458" t="s">
        <v>287</v>
      </c>
      <c r="BS2" t="s">
        <v>837</v>
      </c>
      <c r="BT2" s="288">
        <v>42541</v>
      </c>
      <c r="BU2" t="s">
        <v>875</v>
      </c>
      <c r="BV2" s="288">
        <v>42541</v>
      </c>
      <c r="BW2" s="312">
        <v>0.99</v>
      </c>
      <c r="BX2" s="288">
        <v>42541</v>
      </c>
      <c r="BY2" t="s">
        <v>876</v>
      </c>
      <c r="BZ2" s="288">
        <v>42541</v>
      </c>
      <c r="CA2" s="458" t="s">
        <v>287</v>
      </c>
      <c r="CB2" s="458" t="s">
        <v>287</v>
      </c>
      <c r="CC2" t="s">
        <v>835</v>
      </c>
      <c r="CD2" s="288">
        <v>42541</v>
      </c>
      <c r="CE2" s="458" t="s">
        <v>287</v>
      </c>
      <c r="CF2" s="288" t="s">
        <v>300</v>
      </c>
      <c r="CG2" s="288">
        <v>42541</v>
      </c>
      <c r="CH2" s="458" t="s">
        <v>287</v>
      </c>
      <c r="CI2" s="461" t="s">
        <v>959</v>
      </c>
      <c r="CJ2" t="s">
        <v>838</v>
      </c>
      <c r="CK2" s="458" t="s">
        <v>287</v>
      </c>
      <c r="CL2" s="458" t="s">
        <v>287</v>
      </c>
      <c r="CM2" s="458" t="s">
        <v>287</v>
      </c>
      <c r="CN2" s="458" t="s">
        <v>287</v>
      </c>
      <c r="CO2" s="290">
        <v>6526645.1888333354</v>
      </c>
      <c r="CP2" s="290">
        <v>26031454.909999996</v>
      </c>
      <c r="CQ2" s="290">
        <v>23798190.829224002</v>
      </c>
      <c r="CR2" t="s">
        <v>305</v>
      </c>
      <c r="CS2">
        <v>0</v>
      </c>
      <c r="CT2">
        <v>0</v>
      </c>
      <c r="CU2">
        <v>0</v>
      </c>
      <c r="CV2" s="290">
        <f>236097204.94+43397.8</f>
        <v>236140602.74000001</v>
      </c>
      <c r="CW2">
        <v>0</v>
      </c>
      <c r="CX2" s="290">
        <f>1390000000+41335000</f>
        <v>1431335000</v>
      </c>
      <c r="CY2">
        <v>0</v>
      </c>
      <c r="CZ2">
        <v>0</v>
      </c>
      <c r="DA2" t="s">
        <v>877</v>
      </c>
      <c r="DB2" s="294" t="s">
        <v>878</v>
      </c>
      <c r="DC2" s="458" t="s">
        <v>287</v>
      </c>
      <c r="DD2" s="458" t="s">
        <v>287</v>
      </c>
      <c r="DE2" s="458" t="s">
        <v>287</v>
      </c>
      <c r="DF2" s="458" t="s">
        <v>287</v>
      </c>
      <c r="DG2" s="290">
        <v>803881481.61000001</v>
      </c>
      <c r="DH2" s="458" t="s">
        <v>287</v>
      </c>
      <c r="DI2" s="458" t="s">
        <v>287</v>
      </c>
      <c r="DJ2" s="458" t="s">
        <v>287</v>
      </c>
      <c r="DK2" s="458" t="s">
        <v>287</v>
      </c>
      <c r="DL2" s="458" t="s">
        <v>287</v>
      </c>
      <c r="DM2" s="458" t="s">
        <v>287</v>
      </c>
      <c r="DN2" s="458" t="s">
        <v>287</v>
      </c>
      <c r="DO2" s="458" t="s">
        <v>287</v>
      </c>
      <c r="DP2" s="458" t="s">
        <v>287</v>
      </c>
      <c r="DQ2" s="458" t="s">
        <v>287</v>
      </c>
      <c r="DR2" s="458" t="s">
        <v>287</v>
      </c>
      <c r="DS2" s="458" t="s">
        <v>287</v>
      </c>
      <c r="DT2" s="458" t="s">
        <v>287</v>
      </c>
      <c r="DU2" s="458" t="s">
        <v>287</v>
      </c>
      <c r="DV2" s="458" t="s">
        <v>287</v>
      </c>
      <c r="DW2" s="458" t="s">
        <v>287</v>
      </c>
      <c r="DX2" s="458" t="s">
        <v>287</v>
      </c>
      <c r="DY2" s="458" t="s">
        <v>287</v>
      </c>
      <c r="DZ2" s="290">
        <v>119474099</v>
      </c>
      <c r="EA2" s="314">
        <v>65567023</v>
      </c>
      <c r="EB2" s="290">
        <v>200671797</v>
      </c>
      <c r="EC2" s="290">
        <f>530776+130603269</f>
        <v>131134045</v>
      </c>
      <c r="ED2" s="290">
        <v>52840969</v>
      </c>
      <c r="EE2" s="290">
        <v>280178710</v>
      </c>
      <c r="EF2" s="290">
        <v>160704611</v>
      </c>
      <c r="EG2" t="s">
        <v>839</v>
      </c>
      <c r="EH2" t="s">
        <v>879</v>
      </c>
      <c r="EI2" s="293">
        <f>ROUND(171331282/EB2,4)</f>
        <v>0.8538</v>
      </c>
      <c r="EJ2" s="293">
        <f>ROUND(747920/EB2,4)</f>
        <v>3.7000000000000002E-3</v>
      </c>
      <c r="EK2" s="458" t="s">
        <v>287</v>
      </c>
      <c r="EL2" s="290">
        <v>236097205</v>
      </c>
      <c r="EM2" s="315">
        <v>1</v>
      </c>
      <c r="EN2" s="458" t="s">
        <v>287</v>
      </c>
      <c r="EO2" s="458" t="s">
        <v>287</v>
      </c>
      <c r="EP2" s="458" t="s">
        <v>287</v>
      </c>
      <c r="EQ2" s="458" t="s">
        <v>287</v>
      </c>
      <c r="ER2" s="458" t="s">
        <v>287</v>
      </c>
      <c r="ES2" s="458" t="s">
        <v>287</v>
      </c>
      <c r="ET2" s="458" t="s">
        <v>287</v>
      </c>
      <c r="EU2" s="458" t="s">
        <v>287</v>
      </c>
      <c r="EV2" s="458" t="s">
        <v>287</v>
      </c>
      <c r="EW2" s="458" t="s">
        <v>287</v>
      </c>
      <c r="EX2" s="458" t="s">
        <v>287</v>
      </c>
      <c r="EY2" s="458" t="s">
        <v>287</v>
      </c>
      <c r="EZ2" s="458" t="s">
        <v>287</v>
      </c>
      <c r="FA2" s="458" t="s">
        <v>287</v>
      </c>
      <c r="FB2" s="458" t="s">
        <v>287</v>
      </c>
      <c r="FC2" s="458" t="s">
        <v>287</v>
      </c>
      <c r="FD2" s="458" t="s">
        <v>287</v>
      </c>
      <c r="FE2" s="458" t="s">
        <v>287</v>
      </c>
      <c r="FF2" s="458" t="s">
        <v>287</v>
      </c>
      <c r="FG2" s="458" t="s">
        <v>287</v>
      </c>
      <c r="FH2" s="458" t="s">
        <v>287</v>
      </c>
      <c r="FI2" s="291">
        <v>0.99439999999999995</v>
      </c>
      <c r="FJ2" s="291">
        <v>0.99980000000000002</v>
      </c>
      <c r="FK2" s="462" t="s">
        <v>881</v>
      </c>
      <c r="FL2" s="316">
        <v>6.5972222222222224E-2</v>
      </c>
      <c r="FM2" s="458" t="s">
        <v>961</v>
      </c>
      <c r="FN2">
        <v>30</v>
      </c>
      <c r="FO2">
        <v>9</v>
      </c>
      <c r="FP2" s="458" t="s">
        <v>287</v>
      </c>
      <c r="FQ2" s="458" t="s">
        <v>287</v>
      </c>
      <c r="FR2">
        <v>30</v>
      </c>
      <c r="FS2">
        <v>8</v>
      </c>
      <c r="FT2">
        <v>1</v>
      </c>
      <c r="FU2">
        <v>23</v>
      </c>
      <c r="FV2">
        <v>7</v>
      </c>
      <c r="FW2" s="458" t="s">
        <v>287</v>
      </c>
      <c r="FX2" s="458" t="s">
        <v>287</v>
      </c>
      <c r="FY2" s="458" t="s">
        <v>287</v>
      </c>
      <c r="FZ2" s="458" t="s">
        <v>287</v>
      </c>
      <c r="GA2" s="458" t="s">
        <v>287</v>
      </c>
      <c r="GB2" s="458" t="s">
        <v>287</v>
      </c>
      <c r="GC2" s="458" t="s">
        <v>287</v>
      </c>
      <c r="GD2" s="458" t="s">
        <v>287</v>
      </c>
      <c r="GE2" s="291">
        <v>0.44768246002044715</v>
      </c>
      <c r="GF2" s="291">
        <v>0.48927511001307611</v>
      </c>
      <c r="GG2" s="291">
        <v>0.66265757510518719</v>
      </c>
      <c r="GH2" s="291">
        <v>0.70749805054833137</v>
      </c>
      <c r="GI2" t="s">
        <v>711</v>
      </c>
      <c r="GJ2" t="s">
        <v>711</v>
      </c>
      <c r="GK2" s="291">
        <v>0.45019999999999999</v>
      </c>
      <c r="GL2" s="291">
        <v>0.45019999999999999</v>
      </c>
      <c r="GM2" s="291">
        <v>0.67459999999999998</v>
      </c>
      <c r="GN2" s="291">
        <v>0.67459999999999998</v>
      </c>
      <c r="GO2" s="458" t="s">
        <v>287</v>
      </c>
      <c r="GP2" s="458" t="s">
        <v>287</v>
      </c>
      <c r="GQ2" s="458" t="s">
        <v>287</v>
      </c>
      <c r="GR2" s="458" t="s">
        <v>287</v>
      </c>
      <c r="GS2" s="458" t="s">
        <v>287</v>
      </c>
      <c r="GT2" s="458" t="s">
        <v>287</v>
      </c>
      <c r="GU2" s="458" t="s">
        <v>287</v>
      </c>
      <c r="GV2" s="458" t="s">
        <v>287</v>
      </c>
      <c r="GW2" s="458" t="s">
        <v>287</v>
      </c>
      <c r="GX2" s="458" t="s">
        <v>287</v>
      </c>
      <c r="GY2" s="458" t="s">
        <v>287</v>
      </c>
      <c r="GZ2" s="458" t="s">
        <v>287</v>
      </c>
      <c r="HA2" s="458" t="s">
        <v>287</v>
      </c>
      <c r="HB2" s="458" t="s">
        <v>287</v>
      </c>
      <c r="HC2" s="458" t="s">
        <v>287</v>
      </c>
      <c r="HD2" s="458" t="s">
        <v>287</v>
      </c>
      <c r="HE2" s="458" t="s">
        <v>287</v>
      </c>
      <c r="HF2" s="458" t="s">
        <v>287</v>
      </c>
      <c r="HG2" s="458" t="s">
        <v>287</v>
      </c>
      <c r="HH2" s="458" t="s">
        <v>287</v>
      </c>
      <c r="HI2" s="458" t="s">
        <v>287</v>
      </c>
      <c r="HJ2" s="458" t="s">
        <v>287</v>
      </c>
      <c r="HK2" s="458" t="s">
        <v>287</v>
      </c>
      <c r="HL2" s="458" t="s">
        <v>287</v>
      </c>
      <c r="HM2" s="458" t="s">
        <v>287</v>
      </c>
      <c r="HN2" s="458" t="s">
        <v>287</v>
      </c>
      <c r="HO2" s="458" t="s">
        <v>287</v>
      </c>
      <c r="HP2" s="458" t="s">
        <v>287</v>
      </c>
    </row>
    <row r="3" spans="1:224" ht="15" customHeight="1" x14ac:dyDescent="0.35">
      <c r="A3" s="288">
        <v>43738</v>
      </c>
      <c r="B3" t="s">
        <v>873</v>
      </c>
      <c r="C3" t="s">
        <v>1</v>
      </c>
      <c r="D3" t="s">
        <v>832</v>
      </c>
      <c r="E3" s="458" t="s">
        <v>287</v>
      </c>
      <c r="F3" s="289">
        <v>25000000</v>
      </c>
      <c r="G3" s="289">
        <v>60000000</v>
      </c>
      <c r="H3" s="289">
        <v>15000000</v>
      </c>
      <c r="I3" s="289">
        <v>18479120.629999999</v>
      </c>
      <c r="J3" s="458" t="s">
        <v>287</v>
      </c>
      <c r="K3" s="458" t="s">
        <v>287</v>
      </c>
      <c r="L3" s="458" t="s">
        <v>287</v>
      </c>
      <c r="M3" s="458" t="s">
        <v>287</v>
      </c>
      <c r="N3" s="458" t="s">
        <v>287</v>
      </c>
      <c r="O3" s="458" t="s">
        <v>287</v>
      </c>
      <c r="P3" s="458" t="s">
        <v>287</v>
      </c>
      <c r="Q3" s="458" t="s">
        <v>287</v>
      </c>
      <c r="R3" s="458" t="s">
        <v>287</v>
      </c>
      <c r="S3" s="458" t="s">
        <v>287</v>
      </c>
      <c r="T3" s="458" t="s">
        <v>287</v>
      </c>
      <c r="U3" s="458" t="s">
        <v>287</v>
      </c>
      <c r="V3" s="458" t="s">
        <v>287</v>
      </c>
      <c r="W3" s="458" t="s">
        <v>287</v>
      </c>
      <c r="X3" s="458" t="s">
        <v>287</v>
      </c>
      <c r="Y3" s="458" t="s">
        <v>287</v>
      </c>
      <c r="Z3" s="458" t="s">
        <v>287</v>
      </c>
      <c r="AA3" s="458" t="s">
        <v>287</v>
      </c>
      <c r="AB3" s="458" t="s">
        <v>287</v>
      </c>
      <c r="AC3" s="458" t="s">
        <v>287</v>
      </c>
      <c r="AD3" s="458" t="s">
        <v>287</v>
      </c>
      <c r="AE3" s="309" t="s">
        <v>874</v>
      </c>
      <c r="AF3" s="459" t="s">
        <v>963</v>
      </c>
      <c r="AG3" s="458" t="s">
        <v>287</v>
      </c>
      <c r="AH3" s="458" t="s">
        <v>287</v>
      </c>
      <c r="AI3" s="458" t="s">
        <v>287</v>
      </c>
      <c r="AJ3" s="458" t="s">
        <v>287</v>
      </c>
      <c r="AK3" s="458" t="s">
        <v>287</v>
      </c>
      <c r="AL3" s="458" t="s">
        <v>287</v>
      </c>
      <c r="AM3" s="458" t="s">
        <v>287</v>
      </c>
      <c r="AN3" s="458" t="s">
        <v>287</v>
      </c>
      <c r="AO3" s="458" t="s">
        <v>287</v>
      </c>
      <c r="AP3" s="458" t="s">
        <v>287</v>
      </c>
      <c r="AQ3" s="458" t="s">
        <v>287</v>
      </c>
      <c r="AR3" s="458" t="s">
        <v>287</v>
      </c>
      <c r="AS3" t="s">
        <v>833</v>
      </c>
      <c r="AT3" t="s">
        <v>834</v>
      </c>
      <c r="AU3" s="291">
        <v>0.99</v>
      </c>
      <c r="AV3" t="s">
        <v>835</v>
      </c>
      <c r="AW3" t="s">
        <v>836</v>
      </c>
      <c r="AX3">
        <v>0</v>
      </c>
      <c r="AY3" s="290">
        <v>9864817.8399999999</v>
      </c>
      <c r="AZ3" s="458" t="s">
        <v>287</v>
      </c>
      <c r="BA3" s="458" t="s">
        <v>287</v>
      </c>
      <c r="BB3" s="458" t="s">
        <v>287</v>
      </c>
      <c r="BC3" s="458" t="s">
        <v>287</v>
      </c>
      <c r="BD3" s="458" t="s">
        <v>287</v>
      </c>
      <c r="BE3" s="458" t="s">
        <v>287</v>
      </c>
      <c r="BF3" s="458" t="s">
        <v>287</v>
      </c>
      <c r="BG3" s="458" t="s">
        <v>287</v>
      </c>
      <c r="BH3" s="458" t="s">
        <v>287</v>
      </c>
      <c r="BI3" s="458" t="s">
        <v>287</v>
      </c>
      <c r="BJ3" s="458" t="s">
        <v>287</v>
      </c>
      <c r="BK3" s="458" t="s">
        <v>287</v>
      </c>
      <c r="BL3" s="458" t="s">
        <v>287</v>
      </c>
      <c r="BM3" s="458" t="s">
        <v>287</v>
      </c>
      <c r="BN3" s="458" t="s">
        <v>287</v>
      </c>
      <c r="BO3" s="458" t="s">
        <v>287</v>
      </c>
      <c r="BP3" s="458" t="s">
        <v>287</v>
      </c>
      <c r="BQ3" s="458" t="s">
        <v>287</v>
      </c>
      <c r="BR3" s="458" t="s">
        <v>287</v>
      </c>
      <c r="BS3" t="s">
        <v>837</v>
      </c>
      <c r="BT3" s="288">
        <v>42541</v>
      </c>
      <c r="BU3" t="s">
        <v>875</v>
      </c>
      <c r="BV3" s="288">
        <v>42541</v>
      </c>
      <c r="BW3" s="312">
        <v>0.99</v>
      </c>
      <c r="BX3" s="288">
        <v>42541</v>
      </c>
      <c r="BY3" t="s">
        <v>876</v>
      </c>
      <c r="BZ3" s="288">
        <v>42541</v>
      </c>
      <c r="CA3" s="458" t="s">
        <v>287</v>
      </c>
      <c r="CB3" s="458" t="s">
        <v>287</v>
      </c>
      <c r="CC3" t="s">
        <v>835</v>
      </c>
      <c r="CD3" s="288">
        <v>42541</v>
      </c>
      <c r="CE3" s="458" t="s">
        <v>287</v>
      </c>
      <c r="CF3" s="288" t="s">
        <v>300</v>
      </c>
      <c r="CG3" s="288">
        <v>42541</v>
      </c>
      <c r="CH3" s="458" t="s">
        <v>287</v>
      </c>
      <c r="CI3" s="461" t="s">
        <v>959</v>
      </c>
      <c r="CJ3" t="s">
        <v>838</v>
      </c>
      <c r="CK3" s="458" t="s">
        <v>287</v>
      </c>
      <c r="CL3" s="458" t="s">
        <v>287</v>
      </c>
      <c r="CM3" s="458" t="s">
        <v>287</v>
      </c>
      <c r="CN3" s="458" t="s">
        <v>287</v>
      </c>
      <c r="CO3" s="290">
        <v>4620798.8629999999</v>
      </c>
      <c r="CP3" s="290">
        <v>10943233.65</v>
      </c>
      <c r="CQ3" s="290">
        <v>4434027.4701119997</v>
      </c>
      <c r="CR3" t="s">
        <v>305</v>
      </c>
      <c r="CS3">
        <v>0</v>
      </c>
      <c r="CT3">
        <v>0</v>
      </c>
      <c r="CU3">
        <v>0</v>
      </c>
      <c r="CV3" s="290">
        <f>224808787.19+43940.7</f>
        <v>224852727.88999999</v>
      </c>
      <c r="CW3">
        <v>0</v>
      </c>
      <c r="CX3" s="290">
        <f>1390000000+41900000</f>
        <v>1431900000</v>
      </c>
      <c r="CY3">
        <v>0</v>
      </c>
      <c r="CZ3">
        <v>0</v>
      </c>
      <c r="DA3" t="s">
        <v>877</v>
      </c>
      <c r="DB3" s="294" t="s">
        <v>878</v>
      </c>
      <c r="DC3" s="458" t="s">
        <v>287</v>
      </c>
      <c r="DD3" s="458" t="s">
        <v>287</v>
      </c>
      <c r="DE3" s="458" t="s">
        <v>287</v>
      </c>
      <c r="DF3" s="458" t="s">
        <v>287</v>
      </c>
      <c r="DG3" s="290">
        <v>803881481.61000001</v>
      </c>
      <c r="DH3" s="458" t="s">
        <v>287</v>
      </c>
      <c r="DI3" s="458" t="s">
        <v>287</v>
      </c>
      <c r="DJ3" s="458" t="s">
        <v>287</v>
      </c>
      <c r="DK3" s="458" t="s">
        <v>287</v>
      </c>
      <c r="DL3" s="458" t="s">
        <v>287</v>
      </c>
      <c r="DM3" s="458" t="s">
        <v>287</v>
      </c>
      <c r="DN3" s="458" t="s">
        <v>287</v>
      </c>
      <c r="DO3" s="458" t="s">
        <v>287</v>
      </c>
      <c r="DP3" s="458" t="s">
        <v>287</v>
      </c>
      <c r="DQ3" s="458" t="s">
        <v>287</v>
      </c>
      <c r="DR3" s="458" t="s">
        <v>287</v>
      </c>
      <c r="DS3" s="458" t="s">
        <v>287</v>
      </c>
      <c r="DT3" s="458" t="s">
        <v>287</v>
      </c>
      <c r="DU3" s="458" t="s">
        <v>287</v>
      </c>
      <c r="DV3" s="458" t="s">
        <v>287</v>
      </c>
      <c r="DW3" s="458" t="s">
        <v>287</v>
      </c>
      <c r="DX3" s="458" t="s">
        <v>287</v>
      </c>
      <c r="DY3" s="458" t="s">
        <v>287</v>
      </c>
      <c r="DZ3" s="290">
        <v>119474099</v>
      </c>
      <c r="EA3" s="314">
        <v>65567023</v>
      </c>
      <c r="EB3" s="290">
        <v>200671797</v>
      </c>
      <c r="EC3" s="290">
        <f>530776+130603269</f>
        <v>131134045</v>
      </c>
      <c r="ED3" s="290">
        <v>52840969</v>
      </c>
      <c r="EE3" s="290">
        <v>280178710</v>
      </c>
      <c r="EF3" s="290">
        <v>160704611</v>
      </c>
      <c r="EG3" t="s">
        <v>839</v>
      </c>
      <c r="EH3" t="s">
        <v>879</v>
      </c>
      <c r="EI3" s="293">
        <f>ROUND(171331282/EB3,4)</f>
        <v>0.8538</v>
      </c>
      <c r="EJ3" s="293">
        <f>ROUND(747920/EB3,4)</f>
        <v>3.7000000000000002E-3</v>
      </c>
      <c r="EK3" s="458" t="s">
        <v>287</v>
      </c>
      <c r="EL3" s="290">
        <v>224808787</v>
      </c>
      <c r="EM3" s="315">
        <v>1</v>
      </c>
      <c r="EN3" s="458" t="s">
        <v>287</v>
      </c>
      <c r="EO3" s="458" t="s">
        <v>287</v>
      </c>
      <c r="EP3" s="458" t="s">
        <v>287</v>
      </c>
      <c r="EQ3" s="458" t="s">
        <v>287</v>
      </c>
      <c r="ER3" s="458" t="s">
        <v>287</v>
      </c>
      <c r="ES3" s="458" t="s">
        <v>287</v>
      </c>
      <c r="ET3" s="458" t="s">
        <v>287</v>
      </c>
      <c r="EU3" s="458" t="s">
        <v>287</v>
      </c>
      <c r="EV3" s="458" t="s">
        <v>287</v>
      </c>
      <c r="EW3" s="458" t="s">
        <v>287</v>
      </c>
      <c r="EX3" s="458" t="s">
        <v>287</v>
      </c>
      <c r="EY3" s="458" t="s">
        <v>287</v>
      </c>
      <c r="EZ3" s="458" t="s">
        <v>287</v>
      </c>
      <c r="FA3" s="458" t="s">
        <v>287</v>
      </c>
      <c r="FB3" s="458" t="s">
        <v>287</v>
      </c>
      <c r="FC3" s="458" t="s">
        <v>287</v>
      </c>
      <c r="FD3" s="458" t="s">
        <v>287</v>
      </c>
      <c r="FE3" s="458" t="s">
        <v>287</v>
      </c>
      <c r="FF3" s="458" t="s">
        <v>287</v>
      </c>
      <c r="FG3" s="458" t="s">
        <v>287</v>
      </c>
      <c r="FH3" s="458" t="s">
        <v>287</v>
      </c>
      <c r="FI3" s="292">
        <v>0.99440000000000006</v>
      </c>
      <c r="FJ3" s="292">
        <v>0.99982000000000004</v>
      </c>
      <c r="FK3" s="462" t="s">
        <v>881</v>
      </c>
      <c r="FL3" s="316">
        <v>6.5972222222222224E-2</v>
      </c>
      <c r="FM3" s="458" t="s">
        <v>961</v>
      </c>
      <c r="FN3">
        <v>29</v>
      </c>
      <c r="FO3">
        <v>9</v>
      </c>
      <c r="FP3" s="458" t="s">
        <v>287</v>
      </c>
      <c r="FQ3" s="458" t="s">
        <v>287</v>
      </c>
      <c r="FR3">
        <v>29</v>
      </c>
      <c r="FS3">
        <v>8</v>
      </c>
      <c r="FT3">
        <v>1</v>
      </c>
      <c r="FU3">
        <v>22</v>
      </c>
      <c r="FV3">
        <v>7</v>
      </c>
      <c r="FW3" s="458" t="s">
        <v>287</v>
      </c>
      <c r="FX3" s="458" t="s">
        <v>287</v>
      </c>
      <c r="FY3" s="458" t="s">
        <v>287</v>
      </c>
      <c r="FZ3" s="458" t="s">
        <v>287</v>
      </c>
      <c r="GA3" s="458" t="s">
        <v>287</v>
      </c>
      <c r="GB3" s="458" t="s">
        <v>287</v>
      </c>
      <c r="GC3" s="458" t="s">
        <v>287</v>
      </c>
      <c r="GD3" s="458" t="s">
        <v>287</v>
      </c>
      <c r="GE3" s="293">
        <v>0.47397330561021234</v>
      </c>
      <c r="GF3" s="293">
        <v>0.49652026287021889</v>
      </c>
      <c r="GG3" s="293">
        <v>0.68127998791497502</v>
      </c>
      <c r="GH3" s="293">
        <v>0.69823363060484156</v>
      </c>
      <c r="GI3" t="s">
        <v>711</v>
      </c>
      <c r="GJ3" t="s">
        <v>711</v>
      </c>
      <c r="GK3" s="293">
        <v>0.46229999999999999</v>
      </c>
      <c r="GL3" s="293">
        <v>0.46229999999999999</v>
      </c>
      <c r="GM3" s="291">
        <v>0.65090000000000003</v>
      </c>
      <c r="GN3" s="291">
        <v>0.65090000000000003</v>
      </c>
      <c r="GO3" s="458" t="s">
        <v>287</v>
      </c>
      <c r="GP3" s="458" t="s">
        <v>287</v>
      </c>
      <c r="GQ3" s="458" t="s">
        <v>287</v>
      </c>
      <c r="GR3" s="458" t="s">
        <v>287</v>
      </c>
      <c r="GS3" s="458" t="s">
        <v>287</v>
      </c>
      <c r="GT3" s="458" t="s">
        <v>287</v>
      </c>
      <c r="GU3" s="458" t="s">
        <v>287</v>
      </c>
      <c r="GV3" s="458" t="s">
        <v>287</v>
      </c>
      <c r="GW3" s="458" t="s">
        <v>287</v>
      </c>
      <c r="GX3" s="458" t="s">
        <v>287</v>
      </c>
      <c r="GY3" s="458" t="s">
        <v>287</v>
      </c>
      <c r="GZ3" s="458" t="s">
        <v>287</v>
      </c>
      <c r="HA3" s="458" t="s">
        <v>287</v>
      </c>
      <c r="HB3" s="458" t="s">
        <v>287</v>
      </c>
      <c r="HC3" s="458" t="s">
        <v>287</v>
      </c>
      <c r="HD3" s="458" t="s">
        <v>287</v>
      </c>
      <c r="HE3" s="458" t="s">
        <v>287</v>
      </c>
      <c r="HF3" s="458" t="s">
        <v>287</v>
      </c>
      <c r="HG3" s="458" t="s">
        <v>287</v>
      </c>
      <c r="HH3" s="458" t="s">
        <v>287</v>
      </c>
      <c r="HI3" s="458" t="s">
        <v>287</v>
      </c>
      <c r="HJ3" s="458" t="s">
        <v>287</v>
      </c>
      <c r="HK3" s="458" t="s">
        <v>287</v>
      </c>
      <c r="HL3" s="458" t="s">
        <v>287</v>
      </c>
      <c r="HM3" s="458" t="s">
        <v>287</v>
      </c>
      <c r="HN3" s="458" t="s">
        <v>287</v>
      </c>
      <c r="HO3" s="458" t="s">
        <v>287</v>
      </c>
      <c r="HP3" s="458" t="s">
        <v>287</v>
      </c>
    </row>
    <row r="4" spans="1:224" s="318" customFormat="1" ht="15" customHeight="1" x14ac:dyDescent="0.35">
      <c r="A4" s="317">
        <v>43830</v>
      </c>
      <c r="B4" s="318" t="s">
        <v>873</v>
      </c>
      <c r="C4" s="318" t="s">
        <v>1</v>
      </c>
      <c r="D4" s="318" t="s">
        <v>832</v>
      </c>
      <c r="E4" s="458" t="s">
        <v>287</v>
      </c>
      <c r="F4" s="319">
        <v>25000000</v>
      </c>
      <c r="G4" s="319">
        <v>60000000</v>
      </c>
      <c r="H4" s="319">
        <v>15000000</v>
      </c>
      <c r="I4" s="319">
        <v>18251202.32</v>
      </c>
      <c r="J4" s="458" t="s">
        <v>287</v>
      </c>
      <c r="K4" s="458" t="s">
        <v>287</v>
      </c>
      <c r="L4" s="458" t="s">
        <v>287</v>
      </c>
      <c r="M4" s="458" t="s">
        <v>287</v>
      </c>
      <c r="N4" s="458" t="s">
        <v>287</v>
      </c>
      <c r="O4" s="458" t="s">
        <v>287</v>
      </c>
      <c r="P4" s="458" t="s">
        <v>287</v>
      </c>
      <c r="Q4" s="458" t="s">
        <v>287</v>
      </c>
      <c r="R4" s="458" t="s">
        <v>287</v>
      </c>
      <c r="S4" s="458" t="s">
        <v>287</v>
      </c>
      <c r="T4" s="458" t="s">
        <v>287</v>
      </c>
      <c r="U4" s="458" t="s">
        <v>287</v>
      </c>
      <c r="V4" s="458" t="s">
        <v>287</v>
      </c>
      <c r="W4" s="458" t="s">
        <v>287</v>
      </c>
      <c r="X4" s="458" t="s">
        <v>287</v>
      </c>
      <c r="Y4" s="458" t="s">
        <v>287</v>
      </c>
      <c r="Z4" s="458" t="s">
        <v>287</v>
      </c>
      <c r="AA4" s="458" t="s">
        <v>287</v>
      </c>
      <c r="AB4" s="458" t="s">
        <v>287</v>
      </c>
      <c r="AC4" s="458" t="s">
        <v>287</v>
      </c>
      <c r="AD4" s="458" t="s">
        <v>287</v>
      </c>
      <c r="AE4" s="309" t="s">
        <v>874</v>
      </c>
      <c r="AF4" s="459" t="s">
        <v>963</v>
      </c>
      <c r="AG4" s="458" t="s">
        <v>287</v>
      </c>
      <c r="AH4" s="458" t="s">
        <v>287</v>
      </c>
      <c r="AI4" s="458" t="s">
        <v>287</v>
      </c>
      <c r="AJ4" s="458" t="s">
        <v>287</v>
      </c>
      <c r="AK4" s="458" t="s">
        <v>287</v>
      </c>
      <c r="AL4" s="458" t="s">
        <v>287</v>
      </c>
      <c r="AM4" s="458" t="s">
        <v>287</v>
      </c>
      <c r="AN4" s="458" t="s">
        <v>287</v>
      </c>
      <c r="AO4" s="458" t="s">
        <v>287</v>
      </c>
      <c r="AP4" s="458" t="s">
        <v>287</v>
      </c>
      <c r="AQ4" s="458" t="s">
        <v>287</v>
      </c>
      <c r="AR4" s="458" t="s">
        <v>287</v>
      </c>
      <c r="AS4" s="321" t="s">
        <v>840</v>
      </c>
      <c r="AT4" s="318" t="s">
        <v>834</v>
      </c>
      <c r="AU4" s="322">
        <v>0.99</v>
      </c>
      <c r="AV4" s="318" t="s">
        <v>835</v>
      </c>
      <c r="AW4" s="318" t="s">
        <v>836</v>
      </c>
      <c r="AX4" s="318">
        <v>0</v>
      </c>
      <c r="AY4" s="323">
        <v>11583213.231000001</v>
      </c>
      <c r="AZ4" s="458" t="s">
        <v>287</v>
      </c>
      <c r="BA4" s="458" t="s">
        <v>287</v>
      </c>
      <c r="BB4" s="458" t="s">
        <v>287</v>
      </c>
      <c r="BC4" s="458" t="s">
        <v>287</v>
      </c>
      <c r="BD4" s="458" t="s">
        <v>287</v>
      </c>
      <c r="BE4" s="458" t="s">
        <v>287</v>
      </c>
      <c r="BF4" s="458" t="s">
        <v>287</v>
      </c>
      <c r="BG4" s="458" t="s">
        <v>287</v>
      </c>
      <c r="BH4" s="458" t="s">
        <v>287</v>
      </c>
      <c r="BI4" s="458" t="s">
        <v>287</v>
      </c>
      <c r="BJ4" s="458" t="s">
        <v>287</v>
      </c>
      <c r="BK4" s="458" t="s">
        <v>287</v>
      </c>
      <c r="BL4" s="458" t="s">
        <v>287</v>
      </c>
      <c r="BM4" s="458" t="s">
        <v>287</v>
      </c>
      <c r="BN4" s="458" t="s">
        <v>287</v>
      </c>
      <c r="BO4" s="458" t="s">
        <v>287</v>
      </c>
      <c r="BP4" s="458" t="s">
        <v>287</v>
      </c>
      <c r="BQ4" s="458" t="s">
        <v>287</v>
      </c>
      <c r="BR4" s="458" t="s">
        <v>287</v>
      </c>
      <c r="BS4" s="318" t="s">
        <v>837</v>
      </c>
      <c r="BT4" s="317">
        <v>42541</v>
      </c>
      <c r="BU4" s="318" t="s">
        <v>875</v>
      </c>
      <c r="BV4" s="317">
        <v>42541</v>
      </c>
      <c r="BW4" s="312">
        <v>0.99</v>
      </c>
      <c r="BX4" s="317">
        <v>42541</v>
      </c>
      <c r="BY4" s="318" t="s">
        <v>876</v>
      </c>
      <c r="BZ4" s="317">
        <v>42541</v>
      </c>
      <c r="CA4" s="458" t="s">
        <v>287</v>
      </c>
      <c r="CB4" s="458" t="s">
        <v>287</v>
      </c>
      <c r="CC4" s="318" t="s">
        <v>835</v>
      </c>
      <c r="CD4" s="317">
        <v>42541</v>
      </c>
      <c r="CE4" s="458" t="s">
        <v>287</v>
      </c>
      <c r="CF4" s="317" t="s">
        <v>300</v>
      </c>
      <c r="CG4" s="317">
        <v>42541</v>
      </c>
      <c r="CH4" s="458" t="s">
        <v>287</v>
      </c>
      <c r="CI4" s="461" t="s">
        <v>959</v>
      </c>
      <c r="CJ4" s="318" t="s">
        <v>838</v>
      </c>
      <c r="CK4" s="458" t="s">
        <v>287</v>
      </c>
      <c r="CL4" s="458" t="s">
        <v>287</v>
      </c>
      <c r="CM4" s="458" t="s">
        <v>287</v>
      </c>
      <c r="CN4" s="458" t="s">
        <v>287</v>
      </c>
      <c r="CO4" s="323">
        <v>4145271.2245161287</v>
      </c>
      <c r="CP4" s="323">
        <v>8496379.3500000015</v>
      </c>
      <c r="CQ4" s="323">
        <v>22610381.932112001</v>
      </c>
      <c r="CR4" s="318" t="s">
        <v>305</v>
      </c>
      <c r="CS4" s="318">
        <v>0</v>
      </c>
      <c r="CT4" s="318">
        <v>0</v>
      </c>
      <c r="CU4" s="318">
        <v>0</v>
      </c>
      <c r="CV4" s="323">
        <f>221571610.11+50682.64</f>
        <v>221622292.75</v>
      </c>
      <c r="CW4" s="318">
        <v>0</v>
      </c>
      <c r="CX4" s="323">
        <f>1390000000+40930000</f>
        <v>1430930000</v>
      </c>
      <c r="CY4" s="318">
        <v>0</v>
      </c>
      <c r="CZ4" s="318">
        <v>0</v>
      </c>
      <c r="DA4" s="318" t="s">
        <v>877</v>
      </c>
      <c r="DB4" s="321" t="s">
        <v>878</v>
      </c>
      <c r="DC4" s="458" t="s">
        <v>287</v>
      </c>
      <c r="DD4" s="458" t="s">
        <v>287</v>
      </c>
      <c r="DE4" s="458" t="s">
        <v>287</v>
      </c>
      <c r="DF4" s="458" t="s">
        <v>287</v>
      </c>
      <c r="DG4" s="290">
        <v>803881481.61000001</v>
      </c>
      <c r="DH4" s="458" t="s">
        <v>287</v>
      </c>
      <c r="DI4" s="458" t="s">
        <v>287</v>
      </c>
      <c r="DJ4" s="458" t="s">
        <v>287</v>
      </c>
      <c r="DK4" s="458" t="s">
        <v>287</v>
      </c>
      <c r="DL4" s="458" t="s">
        <v>287</v>
      </c>
      <c r="DM4" s="458" t="s">
        <v>287</v>
      </c>
      <c r="DN4" s="458" t="s">
        <v>287</v>
      </c>
      <c r="DO4" s="458" t="s">
        <v>287</v>
      </c>
      <c r="DP4" s="458" t="s">
        <v>287</v>
      </c>
      <c r="DQ4" s="458" t="s">
        <v>287</v>
      </c>
      <c r="DR4" s="458" t="s">
        <v>287</v>
      </c>
      <c r="DS4" s="458" t="s">
        <v>287</v>
      </c>
      <c r="DT4" s="458" t="s">
        <v>287</v>
      </c>
      <c r="DU4" s="458" t="s">
        <v>287</v>
      </c>
      <c r="DV4" s="458" t="s">
        <v>287</v>
      </c>
      <c r="DW4" s="458" t="s">
        <v>287</v>
      </c>
      <c r="DX4" s="458" t="s">
        <v>287</v>
      </c>
      <c r="DY4" s="458" t="s">
        <v>287</v>
      </c>
      <c r="DZ4" s="323">
        <v>119474099</v>
      </c>
      <c r="EA4" s="324">
        <v>65567023</v>
      </c>
      <c r="EB4" s="323">
        <v>200671797</v>
      </c>
      <c r="EC4" s="323">
        <f>530776+130603269</f>
        <v>131134045</v>
      </c>
      <c r="ED4" s="323">
        <v>52840969</v>
      </c>
      <c r="EE4" s="323">
        <v>280178710</v>
      </c>
      <c r="EF4" s="323">
        <v>160704611</v>
      </c>
      <c r="EG4" s="318" t="s">
        <v>839</v>
      </c>
      <c r="EH4" s="318" t="s">
        <v>879</v>
      </c>
      <c r="EI4" s="325">
        <f>ROUND(171331282/EB4,4)</f>
        <v>0.8538</v>
      </c>
      <c r="EJ4" s="325">
        <f>ROUND(747920/EB4,4)</f>
        <v>3.7000000000000002E-3</v>
      </c>
      <c r="EK4" s="458" t="s">
        <v>287</v>
      </c>
      <c r="EL4" s="323">
        <v>221571610.11000001</v>
      </c>
      <c r="EM4" s="326">
        <v>1</v>
      </c>
      <c r="EN4" s="458" t="s">
        <v>287</v>
      </c>
      <c r="EO4" s="458" t="s">
        <v>287</v>
      </c>
      <c r="EP4" s="458" t="s">
        <v>287</v>
      </c>
      <c r="EQ4" s="458" t="s">
        <v>287</v>
      </c>
      <c r="ER4" s="458" t="s">
        <v>287</v>
      </c>
      <c r="ES4" s="458" t="s">
        <v>287</v>
      </c>
      <c r="ET4" s="458" t="s">
        <v>287</v>
      </c>
      <c r="EU4" s="458" t="s">
        <v>287</v>
      </c>
      <c r="EV4" s="458" t="s">
        <v>287</v>
      </c>
      <c r="EW4" s="458" t="s">
        <v>287</v>
      </c>
      <c r="EX4" s="458" t="s">
        <v>287</v>
      </c>
      <c r="EY4" s="458" t="s">
        <v>287</v>
      </c>
      <c r="EZ4" s="458" t="s">
        <v>287</v>
      </c>
      <c r="FA4" s="458" t="s">
        <v>287</v>
      </c>
      <c r="FB4" s="458" t="s">
        <v>287</v>
      </c>
      <c r="FC4" s="458" t="s">
        <v>287</v>
      </c>
      <c r="FD4" s="458" t="s">
        <v>287</v>
      </c>
      <c r="FE4" s="458" t="s">
        <v>287</v>
      </c>
      <c r="FF4" s="458" t="s">
        <v>287</v>
      </c>
      <c r="FG4" s="458" t="s">
        <v>287</v>
      </c>
      <c r="FH4" s="458" t="s">
        <v>287</v>
      </c>
      <c r="FI4" s="327">
        <v>0.99440000000000006</v>
      </c>
      <c r="FJ4" s="327">
        <v>0.99982000000000004</v>
      </c>
      <c r="FK4" s="459" t="s">
        <v>881</v>
      </c>
      <c r="FL4" s="328">
        <v>6.5972222222222224E-2</v>
      </c>
      <c r="FM4" s="458" t="s">
        <v>961</v>
      </c>
      <c r="FN4" s="318">
        <v>29</v>
      </c>
      <c r="FO4" s="318">
        <v>9</v>
      </c>
      <c r="FP4" s="458" t="s">
        <v>287</v>
      </c>
      <c r="FQ4" s="458" t="s">
        <v>287</v>
      </c>
      <c r="FR4" s="318">
        <v>29</v>
      </c>
      <c r="FS4" s="318">
        <v>8</v>
      </c>
      <c r="FT4" s="318">
        <v>1</v>
      </c>
      <c r="FU4" s="318">
        <v>22</v>
      </c>
      <c r="FV4" s="318">
        <v>7</v>
      </c>
      <c r="FW4" s="458" t="s">
        <v>287</v>
      </c>
      <c r="FX4" s="458" t="s">
        <v>287</v>
      </c>
      <c r="FY4" s="458" t="s">
        <v>287</v>
      </c>
      <c r="FZ4" s="458" t="s">
        <v>287</v>
      </c>
      <c r="GA4" s="458" t="s">
        <v>287</v>
      </c>
      <c r="GB4" s="458" t="s">
        <v>287</v>
      </c>
      <c r="GC4" s="458" t="s">
        <v>287</v>
      </c>
      <c r="GD4" s="458" t="s">
        <v>287</v>
      </c>
      <c r="GE4" s="325">
        <v>0.49132624265696384</v>
      </c>
      <c r="GF4" s="325">
        <v>0.50156733979297952</v>
      </c>
      <c r="GG4" s="325">
        <v>0.68215838562034858</v>
      </c>
      <c r="GH4" s="325">
        <v>0.69494891105474776</v>
      </c>
      <c r="GI4" s="318" t="s">
        <v>711</v>
      </c>
      <c r="GJ4" s="318" t="s">
        <v>711</v>
      </c>
      <c r="GK4" s="325">
        <v>0.46800000000000003</v>
      </c>
      <c r="GL4" s="325">
        <v>0.46800000000000003</v>
      </c>
      <c r="GM4" s="322">
        <v>0.68930000000000002</v>
      </c>
      <c r="GN4" s="322">
        <v>0.68930000000000002</v>
      </c>
      <c r="GO4" s="458" t="s">
        <v>287</v>
      </c>
      <c r="GP4" s="458" t="s">
        <v>287</v>
      </c>
      <c r="GQ4" s="458" t="s">
        <v>287</v>
      </c>
      <c r="GR4" s="458" t="s">
        <v>287</v>
      </c>
      <c r="GS4" s="458" t="s">
        <v>287</v>
      </c>
      <c r="GT4" s="458" t="s">
        <v>287</v>
      </c>
      <c r="GU4" s="458" t="s">
        <v>287</v>
      </c>
      <c r="GV4" s="458" t="s">
        <v>287</v>
      </c>
      <c r="GW4" s="458" t="s">
        <v>287</v>
      </c>
      <c r="GX4" s="458" t="s">
        <v>287</v>
      </c>
      <c r="GY4" s="458" t="s">
        <v>287</v>
      </c>
      <c r="GZ4" s="458" t="s">
        <v>287</v>
      </c>
      <c r="HA4" s="458" t="s">
        <v>287</v>
      </c>
      <c r="HB4" s="458" t="s">
        <v>287</v>
      </c>
      <c r="HC4" s="458" t="s">
        <v>287</v>
      </c>
      <c r="HD4" s="458" t="s">
        <v>287</v>
      </c>
      <c r="HE4" s="458" t="s">
        <v>287</v>
      </c>
      <c r="HF4" s="458" t="s">
        <v>287</v>
      </c>
      <c r="HG4" s="458" t="s">
        <v>287</v>
      </c>
      <c r="HH4" s="458" t="s">
        <v>287</v>
      </c>
      <c r="HI4" s="458" t="s">
        <v>287</v>
      </c>
      <c r="HJ4" s="458" t="s">
        <v>287</v>
      </c>
      <c r="HK4" s="458" t="s">
        <v>287</v>
      </c>
      <c r="HL4" s="458" t="s">
        <v>287</v>
      </c>
      <c r="HM4" s="458" t="s">
        <v>287</v>
      </c>
      <c r="HN4" s="458" t="s">
        <v>287</v>
      </c>
      <c r="HO4" s="458" t="s">
        <v>287</v>
      </c>
      <c r="HP4" s="458" t="s">
        <v>287</v>
      </c>
    </row>
    <row r="5" spans="1:224" ht="15" customHeight="1" x14ac:dyDescent="0.35">
      <c r="A5" s="329">
        <v>43921</v>
      </c>
      <c r="B5" s="296" t="s">
        <v>873</v>
      </c>
      <c r="C5" s="296" t="s">
        <v>1</v>
      </c>
      <c r="D5" s="296" t="s">
        <v>832</v>
      </c>
      <c r="E5" s="458" t="s">
        <v>287</v>
      </c>
      <c r="F5" s="309">
        <v>25000000</v>
      </c>
      <c r="G5" s="309">
        <v>60000000</v>
      </c>
      <c r="H5" s="309">
        <v>15000000</v>
      </c>
      <c r="I5" s="309">
        <v>18251202.32</v>
      </c>
      <c r="J5" s="458" t="s">
        <v>287</v>
      </c>
      <c r="K5" s="458" t="s">
        <v>287</v>
      </c>
      <c r="L5" s="458" t="s">
        <v>287</v>
      </c>
      <c r="M5" s="458" t="s">
        <v>287</v>
      </c>
      <c r="N5" s="458" t="s">
        <v>287</v>
      </c>
      <c r="O5" s="458" t="s">
        <v>287</v>
      </c>
      <c r="P5" s="458" t="s">
        <v>287</v>
      </c>
      <c r="Q5" s="458" t="s">
        <v>287</v>
      </c>
      <c r="R5" s="458" t="s">
        <v>287</v>
      </c>
      <c r="S5" s="458" t="s">
        <v>287</v>
      </c>
      <c r="T5" s="458" t="s">
        <v>287</v>
      </c>
      <c r="U5" s="458" t="s">
        <v>287</v>
      </c>
      <c r="V5" s="458" t="s">
        <v>287</v>
      </c>
      <c r="W5" s="458" t="s">
        <v>287</v>
      </c>
      <c r="X5" s="458" t="s">
        <v>287</v>
      </c>
      <c r="Y5" s="458" t="s">
        <v>287</v>
      </c>
      <c r="Z5" s="458" t="s">
        <v>287</v>
      </c>
      <c r="AA5" s="458" t="s">
        <v>287</v>
      </c>
      <c r="AB5" s="458" t="s">
        <v>287</v>
      </c>
      <c r="AC5" s="458" t="s">
        <v>287</v>
      </c>
      <c r="AD5" s="458" t="s">
        <v>287</v>
      </c>
      <c r="AE5" s="309" t="s">
        <v>874</v>
      </c>
      <c r="AF5" s="459" t="s">
        <v>963</v>
      </c>
      <c r="AG5" s="458" t="s">
        <v>287</v>
      </c>
      <c r="AH5" s="458" t="s">
        <v>287</v>
      </c>
      <c r="AI5" s="458" t="s">
        <v>287</v>
      </c>
      <c r="AJ5" s="458" t="s">
        <v>287</v>
      </c>
      <c r="AK5" s="458" t="s">
        <v>287</v>
      </c>
      <c r="AL5" s="458" t="s">
        <v>287</v>
      </c>
      <c r="AM5" s="458" t="s">
        <v>287</v>
      </c>
      <c r="AN5" s="458" t="s">
        <v>287</v>
      </c>
      <c r="AO5" s="458" t="s">
        <v>287</v>
      </c>
      <c r="AP5" s="458" t="s">
        <v>287</v>
      </c>
      <c r="AQ5" s="458" t="s">
        <v>287</v>
      </c>
      <c r="AR5" s="458" t="s">
        <v>287</v>
      </c>
      <c r="AS5" s="309" t="s">
        <v>841</v>
      </c>
      <c r="AT5" s="309" t="s">
        <v>834</v>
      </c>
      <c r="AU5" s="322">
        <v>0.99</v>
      </c>
      <c r="AV5" s="309" t="s">
        <v>835</v>
      </c>
      <c r="AW5" s="309" t="s">
        <v>836</v>
      </c>
      <c r="AX5" s="318">
        <v>0</v>
      </c>
      <c r="AY5" s="309">
        <v>16016474.857199997</v>
      </c>
      <c r="AZ5" s="458" t="s">
        <v>287</v>
      </c>
      <c r="BA5" s="458" t="s">
        <v>287</v>
      </c>
      <c r="BB5" s="458" t="s">
        <v>287</v>
      </c>
      <c r="BC5" s="458" t="s">
        <v>287</v>
      </c>
      <c r="BD5" s="458" t="s">
        <v>287</v>
      </c>
      <c r="BE5" s="458" t="s">
        <v>287</v>
      </c>
      <c r="BF5" s="458" t="s">
        <v>287</v>
      </c>
      <c r="BG5" s="458" t="s">
        <v>287</v>
      </c>
      <c r="BH5" s="458" t="s">
        <v>287</v>
      </c>
      <c r="BI5" s="458" t="s">
        <v>287</v>
      </c>
      <c r="BJ5" s="458" t="s">
        <v>287</v>
      </c>
      <c r="BK5" s="458" t="s">
        <v>287</v>
      </c>
      <c r="BL5" s="458" t="s">
        <v>287</v>
      </c>
      <c r="BM5" s="458" t="s">
        <v>287</v>
      </c>
      <c r="BN5" s="458" t="s">
        <v>287</v>
      </c>
      <c r="BO5" s="458" t="s">
        <v>287</v>
      </c>
      <c r="BP5" s="458" t="s">
        <v>287</v>
      </c>
      <c r="BQ5" s="458" t="s">
        <v>287</v>
      </c>
      <c r="BR5" s="458" t="s">
        <v>287</v>
      </c>
      <c r="BS5" s="309" t="s">
        <v>837</v>
      </c>
      <c r="BT5" s="329">
        <v>42541</v>
      </c>
      <c r="BU5" s="309" t="s">
        <v>875</v>
      </c>
      <c r="BV5" s="329">
        <v>42541</v>
      </c>
      <c r="BW5" s="312">
        <v>0.99</v>
      </c>
      <c r="BX5" s="330">
        <v>42541</v>
      </c>
      <c r="BY5" s="309" t="s">
        <v>876</v>
      </c>
      <c r="BZ5" s="329">
        <v>42541</v>
      </c>
      <c r="CA5" s="458" t="s">
        <v>287</v>
      </c>
      <c r="CB5" s="458" t="s">
        <v>287</v>
      </c>
      <c r="CC5" s="309" t="s">
        <v>835</v>
      </c>
      <c r="CD5" s="329">
        <v>42541</v>
      </c>
      <c r="CE5" s="458" t="s">
        <v>287</v>
      </c>
      <c r="CF5" s="309" t="s">
        <v>300</v>
      </c>
      <c r="CG5" s="329">
        <v>42541</v>
      </c>
      <c r="CH5" s="458" t="s">
        <v>287</v>
      </c>
      <c r="CI5" s="461" t="s">
        <v>959</v>
      </c>
      <c r="CJ5" s="309" t="s">
        <v>838</v>
      </c>
      <c r="CK5" s="458" t="s">
        <v>287</v>
      </c>
      <c r="CL5" s="458" t="s">
        <v>287</v>
      </c>
      <c r="CM5" s="458" t="s">
        <v>287</v>
      </c>
      <c r="CN5" s="458" t="s">
        <v>287</v>
      </c>
      <c r="CO5" s="309">
        <v>10750979.607619047</v>
      </c>
      <c r="CP5" s="309">
        <v>53765232.450000003</v>
      </c>
      <c r="CQ5" s="309">
        <v>18850534.652000003</v>
      </c>
      <c r="CR5" s="296" t="s">
        <v>305</v>
      </c>
      <c r="CS5" s="296">
        <v>0</v>
      </c>
      <c r="CT5" s="296">
        <v>0</v>
      </c>
      <c r="CU5" s="296">
        <v>0</v>
      </c>
      <c r="CV5" s="313">
        <v>279819230.23999995</v>
      </c>
      <c r="CW5" s="296">
        <v>0</v>
      </c>
      <c r="CX5" s="313">
        <v>1433130000</v>
      </c>
      <c r="CY5" s="296">
        <v>0</v>
      </c>
      <c r="CZ5" s="296">
        <v>0</v>
      </c>
      <c r="DA5" s="296" t="s">
        <v>877</v>
      </c>
      <c r="DB5" s="296" t="s">
        <v>878</v>
      </c>
      <c r="DC5" s="458" t="s">
        <v>287</v>
      </c>
      <c r="DD5" s="458" t="s">
        <v>287</v>
      </c>
      <c r="DE5" s="458" t="s">
        <v>287</v>
      </c>
      <c r="DF5" s="458" t="s">
        <v>287</v>
      </c>
      <c r="DG5" s="290">
        <v>803881481.61000001</v>
      </c>
      <c r="DH5" s="458" t="s">
        <v>287</v>
      </c>
      <c r="DI5" s="458" t="s">
        <v>287</v>
      </c>
      <c r="DJ5" s="458" t="s">
        <v>287</v>
      </c>
      <c r="DK5" s="458" t="s">
        <v>287</v>
      </c>
      <c r="DL5" s="458" t="s">
        <v>287</v>
      </c>
      <c r="DM5" s="458" t="s">
        <v>287</v>
      </c>
      <c r="DN5" s="458" t="s">
        <v>287</v>
      </c>
      <c r="DO5" s="458" t="s">
        <v>287</v>
      </c>
      <c r="DP5" s="458" t="s">
        <v>287</v>
      </c>
      <c r="DQ5" s="458" t="s">
        <v>287</v>
      </c>
      <c r="DR5" s="458" t="s">
        <v>287</v>
      </c>
      <c r="DS5" s="458" t="s">
        <v>287</v>
      </c>
      <c r="DT5" s="458" t="s">
        <v>287</v>
      </c>
      <c r="DU5" s="458" t="s">
        <v>287</v>
      </c>
      <c r="DV5" s="458" t="s">
        <v>287</v>
      </c>
      <c r="DW5" s="458" t="s">
        <v>287</v>
      </c>
      <c r="DX5" s="458" t="s">
        <v>287</v>
      </c>
      <c r="DY5" s="458" t="s">
        <v>287</v>
      </c>
      <c r="DZ5" s="313">
        <v>124344888</v>
      </c>
      <c r="EA5" s="313">
        <v>59001432</v>
      </c>
      <c r="EB5" s="313">
        <v>177050167</v>
      </c>
      <c r="EC5" s="313">
        <v>118002864</v>
      </c>
      <c r="ED5" s="313">
        <v>44793569</v>
      </c>
      <c r="EE5" s="313">
        <v>281420341</v>
      </c>
      <c r="EF5" s="313">
        <v>157075453</v>
      </c>
      <c r="EG5" s="296" t="s">
        <v>839</v>
      </c>
      <c r="EH5" s="296" t="s">
        <v>879</v>
      </c>
      <c r="EI5" s="312">
        <v>0.84470000000000001</v>
      </c>
      <c r="EJ5" s="312">
        <v>4.0000000000000001E-3</v>
      </c>
      <c r="EK5" s="458" t="s">
        <v>287</v>
      </c>
      <c r="EL5" s="313">
        <v>279765875.14999998</v>
      </c>
      <c r="EM5" s="331">
        <v>1</v>
      </c>
      <c r="EN5" s="458" t="s">
        <v>287</v>
      </c>
      <c r="EO5" s="458" t="s">
        <v>287</v>
      </c>
      <c r="EP5" s="458" t="s">
        <v>287</v>
      </c>
      <c r="EQ5" s="458" t="s">
        <v>287</v>
      </c>
      <c r="ER5" s="458" t="s">
        <v>287</v>
      </c>
      <c r="ES5" s="458" t="s">
        <v>287</v>
      </c>
      <c r="ET5" s="458" t="s">
        <v>287</v>
      </c>
      <c r="EU5" s="458" t="s">
        <v>287</v>
      </c>
      <c r="EV5" s="458" t="s">
        <v>287</v>
      </c>
      <c r="EW5" s="458" t="s">
        <v>287</v>
      </c>
      <c r="EX5" s="458" t="s">
        <v>287</v>
      </c>
      <c r="EY5" s="458" t="s">
        <v>287</v>
      </c>
      <c r="EZ5" s="458" t="s">
        <v>287</v>
      </c>
      <c r="FA5" s="458" t="s">
        <v>287</v>
      </c>
      <c r="FB5" s="458" t="s">
        <v>287</v>
      </c>
      <c r="FC5" s="458" t="s">
        <v>287</v>
      </c>
      <c r="FD5" s="458" t="s">
        <v>287</v>
      </c>
      <c r="FE5" s="458" t="s">
        <v>287</v>
      </c>
      <c r="FF5" s="458" t="s">
        <v>287</v>
      </c>
      <c r="FG5" s="458" t="s">
        <v>287</v>
      </c>
      <c r="FH5" s="458" t="s">
        <v>287</v>
      </c>
      <c r="FI5" s="332">
        <v>0.99440000000000006</v>
      </c>
      <c r="FJ5" s="332">
        <v>1</v>
      </c>
      <c r="FK5" s="459" t="s">
        <v>847</v>
      </c>
      <c r="FL5" s="328">
        <v>0</v>
      </c>
      <c r="FM5" s="458" t="s">
        <v>961</v>
      </c>
      <c r="FN5" s="310">
        <v>29</v>
      </c>
      <c r="FO5" s="310">
        <v>9</v>
      </c>
      <c r="FP5" s="458" t="s">
        <v>287</v>
      </c>
      <c r="FQ5" s="458" t="s">
        <v>287</v>
      </c>
      <c r="FR5" s="296">
        <v>29</v>
      </c>
      <c r="FS5" s="296">
        <v>8</v>
      </c>
      <c r="FT5" s="296">
        <v>1</v>
      </c>
      <c r="FU5" s="296">
        <v>22</v>
      </c>
      <c r="FV5" s="296">
        <v>7</v>
      </c>
      <c r="FW5" s="458" t="s">
        <v>287</v>
      </c>
      <c r="FX5" s="458" t="s">
        <v>287</v>
      </c>
      <c r="FY5" s="458" t="s">
        <v>287</v>
      </c>
      <c r="FZ5" s="458" t="s">
        <v>287</v>
      </c>
      <c r="GA5" s="458" t="s">
        <v>287</v>
      </c>
      <c r="GB5" s="458" t="s">
        <v>287</v>
      </c>
      <c r="GC5" s="458" t="s">
        <v>287</v>
      </c>
      <c r="GD5" s="458" t="s">
        <v>287</v>
      </c>
      <c r="GE5" s="312">
        <v>0.48252138478902784</v>
      </c>
      <c r="GF5" s="312">
        <v>0.51116027551678167</v>
      </c>
      <c r="GG5" s="312">
        <v>0.69244435069359977</v>
      </c>
      <c r="GH5" s="312">
        <v>0.71700279569569314</v>
      </c>
      <c r="GI5" s="296" t="s">
        <v>711</v>
      </c>
      <c r="GJ5" s="296" t="s">
        <v>711</v>
      </c>
      <c r="GK5" s="312">
        <v>0.46800000000000003</v>
      </c>
      <c r="GL5" s="312">
        <v>0.46800000000000003</v>
      </c>
      <c r="GM5" s="312">
        <v>0.68930000000000002</v>
      </c>
      <c r="GN5" s="312">
        <v>0.68930000000000002</v>
      </c>
      <c r="GO5" s="458" t="s">
        <v>287</v>
      </c>
      <c r="GP5" s="458" t="s">
        <v>287</v>
      </c>
      <c r="GQ5" s="458" t="s">
        <v>287</v>
      </c>
      <c r="GR5" s="458" t="s">
        <v>287</v>
      </c>
      <c r="GS5" s="458" t="s">
        <v>287</v>
      </c>
      <c r="GT5" s="458" t="s">
        <v>287</v>
      </c>
      <c r="GU5" s="458" t="s">
        <v>287</v>
      </c>
      <c r="GV5" s="458" t="s">
        <v>287</v>
      </c>
      <c r="GW5" s="458" t="s">
        <v>287</v>
      </c>
      <c r="GX5" s="458" t="s">
        <v>287</v>
      </c>
      <c r="GY5" s="458" t="s">
        <v>287</v>
      </c>
      <c r="GZ5" s="458" t="s">
        <v>287</v>
      </c>
      <c r="HA5" s="458" t="s">
        <v>287</v>
      </c>
      <c r="HB5" s="458" t="s">
        <v>287</v>
      </c>
      <c r="HC5" s="458" t="s">
        <v>287</v>
      </c>
      <c r="HD5" s="458" t="s">
        <v>287</v>
      </c>
      <c r="HE5" s="458" t="s">
        <v>287</v>
      </c>
      <c r="HF5" s="458" t="s">
        <v>287</v>
      </c>
      <c r="HG5" s="458" t="s">
        <v>287</v>
      </c>
      <c r="HH5" s="458" t="s">
        <v>287</v>
      </c>
      <c r="HI5" s="458" t="s">
        <v>287</v>
      </c>
      <c r="HJ5" s="458" t="s">
        <v>287</v>
      </c>
      <c r="HK5" s="458" t="s">
        <v>287</v>
      </c>
      <c r="HL5" s="458" t="s">
        <v>287</v>
      </c>
      <c r="HM5" s="458" t="s">
        <v>287</v>
      </c>
      <c r="HN5" s="458" t="s">
        <v>287</v>
      </c>
      <c r="HO5" s="458" t="s">
        <v>287</v>
      </c>
      <c r="HP5" s="458" t="s">
        <v>287</v>
      </c>
    </row>
    <row r="6" spans="1:224" ht="15.5" customHeight="1" x14ac:dyDescent="0.35">
      <c r="A6" s="288">
        <v>44012</v>
      </c>
      <c r="B6" t="s">
        <v>873</v>
      </c>
      <c r="C6" t="s">
        <v>1</v>
      </c>
      <c r="D6" t="s">
        <v>832</v>
      </c>
      <c r="E6" s="458" t="s">
        <v>287</v>
      </c>
      <c r="F6" s="313">
        <v>25000000</v>
      </c>
      <c r="G6" s="313">
        <v>60000000</v>
      </c>
      <c r="H6" s="313">
        <v>15000000</v>
      </c>
      <c r="I6" s="313">
        <v>18303860.729999997</v>
      </c>
      <c r="J6" s="458" t="s">
        <v>287</v>
      </c>
      <c r="K6" s="458" t="s">
        <v>287</v>
      </c>
      <c r="L6" s="458" t="s">
        <v>287</v>
      </c>
      <c r="M6" s="458" t="s">
        <v>287</v>
      </c>
      <c r="N6" s="458" t="s">
        <v>287</v>
      </c>
      <c r="O6" s="458" t="s">
        <v>287</v>
      </c>
      <c r="P6" s="458" t="s">
        <v>287</v>
      </c>
      <c r="Q6" s="458" t="s">
        <v>287</v>
      </c>
      <c r="R6" s="458" t="s">
        <v>287</v>
      </c>
      <c r="S6" s="458" t="s">
        <v>287</v>
      </c>
      <c r="T6" s="458" t="s">
        <v>287</v>
      </c>
      <c r="U6" s="458" t="s">
        <v>287</v>
      </c>
      <c r="V6" s="458" t="s">
        <v>287</v>
      </c>
      <c r="W6" s="458" t="s">
        <v>287</v>
      </c>
      <c r="X6" s="458" t="s">
        <v>287</v>
      </c>
      <c r="Y6" s="458" t="s">
        <v>287</v>
      </c>
      <c r="Z6" s="458" t="s">
        <v>287</v>
      </c>
      <c r="AA6" s="458" t="s">
        <v>287</v>
      </c>
      <c r="AB6" s="458" t="s">
        <v>287</v>
      </c>
      <c r="AC6" s="458" t="s">
        <v>287</v>
      </c>
      <c r="AD6" s="458" t="s">
        <v>287</v>
      </c>
      <c r="AE6" s="309" t="s">
        <v>874</v>
      </c>
      <c r="AF6" s="459" t="s">
        <v>963</v>
      </c>
      <c r="AG6" s="458" t="s">
        <v>287</v>
      </c>
      <c r="AH6" s="458" t="s">
        <v>287</v>
      </c>
      <c r="AI6" s="458" t="s">
        <v>287</v>
      </c>
      <c r="AJ6" s="458" t="s">
        <v>287</v>
      </c>
      <c r="AK6" s="458" t="s">
        <v>287</v>
      </c>
      <c r="AL6" s="458" t="s">
        <v>287</v>
      </c>
      <c r="AM6" s="458" t="s">
        <v>287</v>
      </c>
      <c r="AN6" s="458" t="s">
        <v>287</v>
      </c>
      <c r="AO6" s="458" t="s">
        <v>287</v>
      </c>
      <c r="AP6" s="458" t="s">
        <v>287</v>
      </c>
      <c r="AQ6" s="458" t="s">
        <v>287</v>
      </c>
      <c r="AR6" s="458" t="s">
        <v>287</v>
      </c>
      <c r="AS6" s="309" t="s">
        <v>841</v>
      </c>
      <c r="AT6" s="309" t="s">
        <v>834</v>
      </c>
      <c r="AU6" s="322">
        <v>0.99</v>
      </c>
      <c r="AV6" s="309" t="s">
        <v>835</v>
      </c>
      <c r="AW6" s="309" t="s">
        <v>836</v>
      </c>
      <c r="AX6" s="318">
        <v>0</v>
      </c>
      <c r="AY6" s="309">
        <v>18616461.769600004</v>
      </c>
      <c r="AZ6" s="458" t="s">
        <v>287</v>
      </c>
      <c r="BA6" s="458" t="s">
        <v>287</v>
      </c>
      <c r="BB6" s="458" t="s">
        <v>287</v>
      </c>
      <c r="BC6" s="458" t="s">
        <v>287</v>
      </c>
      <c r="BD6" s="458" t="s">
        <v>287</v>
      </c>
      <c r="BE6" s="458" t="s">
        <v>287</v>
      </c>
      <c r="BF6" s="458" t="s">
        <v>287</v>
      </c>
      <c r="BG6" s="458" t="s">
        <v>287</v>
      </c>
      <c r="BH6" s="458" t="s">
        <v>287</v>
      </c>
      <c r="BI6" s="458" t="s">
        <v>287</v>
      </c>
      <c r="BJ6" s="458" t="s">
        <v>287</v>
      </c>
      <c r="BK6" s="458" t="s">
        <v>287</v>
      </c>
      <c r="BL6" s="458" t="s">
        <v>287</v>
      </c>
      <c r="BM6" s="458" t="s">
        <v>287</v>
      </c>
      <c r="BN6" s="458" t="s">
        <v>287</v>
      </c>
      <c r="BO6" s="458" t="s">
        <v>287</v>
      </c>
      <c r="BP6" s="458" t="s">
        <v>287</v>
      </c>
      <c r="BQ6" s="458" t="s">
        <v>287</v>
      </c>
      <c r="BR6" s="458" t="s">
        <v>287</v>
      </c>
      <c r="BS6" s="309" t="s">
        <v>837</v>
      </c>
      <c r="BT6" s="329">
        <v>42541</v>
      </c>
      <c r="BU6" s="309" t="s">
        <v>875</v>
      </c>
      <c r="BV6" s="329">
        <v>42541</v>
      </c>
      <c r="BW6" s="312">
        <v>0.99</v>
      </c>
      <c r="BX6" s="330">
        <v>42541</v>
      </c>
      <c r="BY6" s="309" t="s">
        <v>876</v>
      </c>
      <c r="BZ6" s="329">
        <v>42541</v>
      </c>
      <c r="CA6" s="458" t="s">
        <v>287</v>
      </c>
      <c r="CB6" s="458" t="s">
        <v>287</v>
      </c>
      <c r="CC6" s="309" t="s">
        <v>835</v>
      </c>
      <c r="CD6" s="329">
        <v>42541</v>
      </c>
      <c r="CE6" s="458" t="s">
        <v>287</v>
      </c>
      <c r="CF6" s="309" t="s">
        <v>300</v>
      </c>
      <c r="CG6" s="329">
        <v>42541</v>
      </c>
      <c r="CH6" s="458" t="s">
        <v>287</v>
      </c>
      <c r="CI6" s="461" t="s">
        <v>959</v>
      </c>
      <c r="CJ6" s="309" t="s">
        <v>838</v>
      </c>
      <c r="CK6" s="458" t="s">
        <v>287</v>
      </c>
      <c r="CL6" s="458" t="s">
        <v>287</v>
      </c>
      <c r="CM6" s="458" t="s">
        <v>287</v>
      </c>
      <c r="CN6" s="458" t="s">
        <v>287</v>
      </c>
      <c r="CO6" s="290">
        <v>14016426.492711861</v>
      </c>
      <c r="CP6" s="290">
        <v>55599798.479999997</v>
      </c>
      <c r="CQ6" s="290">
        <v>48314123.982239999</v>
      </c>
      <c r="CR6" s="296" t="s">
        <v>305</v>
      </c>
      <c r="CS6">
        <v>0</v>
      </c>
      <c r="CT6">
        <v>0</v>
      </c>
      <c r="CU6">
        <v>0</v>
      </c>
      <c r="CV6" s="290">
        <f>298809503.71+91055</f>
        <v>298900558.70999998</v>
      </c>
      <c r="CW6">
        <v>0</v>
      </c>
      <c r="CX6" s="290">
        <f>1390000000+42825000</f>
        <v>1432825000</v>
      </c>
      <c r="CY6">
        <v>0</v>
      </c>
      <c r="CZ6">
        <v>0</v>
      </c>
      <c r="DA6" t="s">
        <v>877</v>
      </c>
      <c r="DB6" t="s">
        <v>878</v>
      </c>
      <c r="DC6" s="458" t="s">
        <v>287</v>
      </c>
      <c r="DD6" s="458" t="s">
        <v>287</v>
      </c>
      <c r="DE6" s="458" t="s">
        <v>287</v>
      </c>
      <c r="DF6" s="458" t="s">
        <v>287</v>
      </c>
      <c r="DG6" s="290">
        <v>764234935.02999997</v>
      </c>
      <c r="DH6" s="458" t="s">
        <v>287</v>
      </c>
      <c r="DI6" s="458" t="s">
        <v>287</v>
      </c>
      <c r="DJ6" s="458" t="s">
        <v>287</v>
      </c>
      <c r="DK6" s="458" t="s">
        <v>287</v>
      </c>
      <c r="DL6" s="458" t="s">
        <v>287</v>
      </c>
      <c r="DM6" s="458" t="s">
        <v>287</v>
      </c>
      <c r="DN6" s="458" t="s">
        <v>287</v>
      </c>
      <c r="DO6" s="458" t="s">
        <v>287</v>
      </c>
      <c r="DP6" s="458" t="s">
        <v>287</v>
      </c>
      <c r="DQ6" s="458" t="s">
        <v>287</v>
      </c>
      <c r="DR6" s="458" t="s">
        <v>287</v>
      </c>
      <c r="DS6" s="458" t="s">
        <v>287</v>
      </c>
      <c r="DT6" s="458" t="s">
        <v>287</v>
      </c>
      <c r="DU6" s="458" t="s">
        <v>287</v>
      </c>
      <c r="DV6" s="458" t="s">
        <v>287</v>
      </c>
      <c r="DW6" s="458" t="s">
        <v>287</v>
      </c>
      <c r="DX6" s="458" t="s">
        <v>287</v>
      </c>
      <c r="DY6" s="458" t="s">
        <v>287</v>
      </c>
      <c r="DZ6" s="333">
        <v>124344888</v>
      </c>
      <c r="EA6" s="333">
        <v>59001432</v>
      </c>
      <c r="EB6" s="333">
        <v>177050167</v>
      </c>
      <c r="EC6" s="333">
        <v>118002864</v>
      </c>
      <c r="ED6" s="333">
        <v>44793569</v>
      </c>
      <c r="EE6" s="333">
        <v>281420341</v>
      </c>
      <c r="EF6" s="333">
        <v>157075453</v>
      </c>
      <c r="EG6" t="s">
        <v>839</v>
      </c>
      <c r="EH6" t="s">
        <v>879</v>
      </c>
      <c r="EI6" s="293">
        <f>ROUND(149552656/EB6,4)</f>
        <v>0.84470000000000001</v>
      </c>
      <c r="EJ6" s="293">
        <f>ROUND(707191/EB6,4)</f>
        <v>4.0000000000000001E-3</v>
      </c>
      <c r="EK6" s="458" t="s">
        <v>287</v>
      </c>
      <c r="EL6" s="290">
        <v>298809503.70999998</v>
      </c>
      <c r="EM6" s="315">
        <v>1</v>
      </c>
      <c r="EN6" s="458" t="s">
        <v>287</v>
      </c>
      <c r="EO6" s="458" t="s">
        <v>287</v>
      </c>
      <c r="EP6" s="458" t="s">
        <v>287</v>
      </c>
      <c r="EQ6" s="458" t="s">
        <v>287</v>
      </c>
      <c r="ER6" s="458" t="s">
        <v>287</v>
      </c>
      <c r="ES6" s="458" t="s">
        <v>287</v>
      </c>
      <c r="ET6" s="458" t="s">
        <v>287</v>
      </c>
      <c r="EU6" s="458" t="s">
        <v>287</v>
      </c>
      <c r="EV6" s="458" t="s">
        <v>287</v>
      </c>
      <c r="EW6" s="458" t="s">
        <v>287</v>
      </c>
      <c r="EX6" s="458" t="s">
        <v>287</v>
      </c>
      <c r="EY6" s="458" t="s">
        <v>287</v>
      </c>
      <c r="EZ6" s="458" t="s">
        <v>287</v>
      </c>
      <c r="FA6" s="458" t="s">
        <v>287</v>
      </c>
      <c r="FB6" s="458" t="s">
        <v>287</v>
      </c>
      <c r="FC6" s="458" t="s">
        <v>287</v>
      </c>
      <c r="FD6" s="458" t="s">
        <v>287</v>
      </c>
      <c r="FE6" s="458" t="s">
        <v>287</v>
      </c>
      <c r="FF6" s="458" t="s">
        <v>287</v>
      </c>
      <c r="FG6" s="458" t="s">
        <v>287</v>
      </c>
      <c r="FH6" s="458" t="s">
        <v>287</v>
      </c>
      <c r="FI6" s="332">
        <v>0.99440000000000006</v>
      </c>
      <c r="FJ6" s="332">
        <v>1</v>
      </c>
      <c r="FK6" s="458" t="s">
        <v>847</v>
      </c>
      <c r="FL6" s="328">
        <v>0</v>
      </c>
      <c r="FM6" s="458" t="s">
        <v>961</v>
      </c>
      <c r="FN6" s="296">
        <v>29</v>
      </c>
      <c r="FO6" s="296">
        <v>9</v>
      </c>
      <c r="FP6" s="458" t="s">
        <v>287</v>
      </c>
      <c r="FQ6" s="458" t="s">
        <v>287</v>
      </c>
      <c r="FR6" s="296">
        <v>29</v>
      </c>
      <c r="FS6" s="296">
        <v>8</v>
      </c>
      <c r="FT6" s="296">
        <v>1</v>
      </c>
      <c r="FU6" s="296">
        <v>22</v>
      </c>
      <c r="FV6" s="296">
        <v>7</v>
      </c>
      <c r="FW6" s="458" t="s">
        <v>287</v>
      </c>
      <c r="FX6" s="458" t="s">
        <v>287</v>
      </c>
      <c r="FY6" s="458" t="s">
        <v>287</v>
      </c>
      <c r="FZ6" s="458" t="s">
        <v>287</v>
      </c>
      <c r="GA6" s="458" t="s">
        <v>287</v>
      </c>
      <c r="GB6" s="458" t="s">
        <v>287</v>
      </c>
      <c r="GC6" s="458" t="s">
        <v>287</v>
      </c>
      <c r="GD6" s="458" t="s">
        <v>287</v>
      </c>
      <c r="GE6" s="293">
        <v>0.475959673029133</v>
      </c>
      <c r="GF6" s="293">
        <v>0.49965183136484648</v>
      </c>
      <c r="GG6" s="293">
        <v>0.70277237541909821</v>
      </c>
      <c r="GH6" s="293">
        <v>0.73311536379073705</v>
      </c>
      <c r="GI6" s="296" t="s">
        <v>711</v>
      </c>
      <c r="GJ6" s="296" t="s">
        <v>711</v>
      </c>
      <c r="GK6" s="291">
        <v>0.46929999999999999</v>
      </c>
      <c r="GL6" s="291">
        <v>0.46929999999999999</v>
      </c>
      <c r="GM6" s="291">
        <v>0.67789999999999995</v>
      </c>
      <c r="GN6" s="291">
        <v>0.67789999999999995</v>
      </c>
      <c r="GO6" s="458" t="s">
        <v>287</v>
      </c>
      <c r="GP6" s="458" t="s">
        <v>287</v>
      </c>
      <c r="GQ6" s="458" t="s">
        <v>287</v>
      </c>
      <c r="GR6" s="458" t="s">
        <v>287</v>
      </c>
      <c r="GS6" s="458" t="s">
        <v>287</v>
      </c>
      <c r="GT6" s="458" t="s">
        <v>287</v>
      </c>
      <c r="GU6" s="458" t="s">
        <v>287</v>
      </c>
      <c r="GV6" s="458" t="s">
        <v>287</v>
      </c>
      <c r="GW6" s="458" t="s">
        <v>287</v>
      </c>
      <c r="GX6" s="458" t="s">
        <v>287</v>
      </c>
      <c r="GY6" s="458" t="s">
        <v>287</v>
      </c>
      <c r="GZ6" s="458" t="s">
        <v>287</v>
      </c>
      <c r="HA6" s="458" t="s">
        <v>287</v>
      </c>
      <c r="HB6" s="458" t="s">
        <v>287</v>
      </c>
      <c r="HC6" s="458" t="s">
        <v>287</v>
      </c>
      <c r="HD6" s="458" t="s">
        <v>287</v>
      </c>
      <c r="HE6" s="458" t="s">
        <v>287</v>
      </c>
      <c r="HF6" s="458" t="s">
        <v>287</v>
      </c>
      <c r="HG6" s="458" t="s">
        <v>287</v>
      </c>
      <c r="HH6" s="458" t="s">
        <v>287</v>
      </c>
      <c r="HI6" s="458" t="s">
        <v>287</v>
      </c>
      <c r="HJ6" s="458" t="s">
        <v>287</v>
      </c>
      <c r="HK6" s="458" t="s">
        <v>287</v>
      </c>
      <c r="HL6" s="458" t="s">
        <v>287</v>
      </c>
      <c r="HM6" s="458" t="s">
        <v>287</v>
      </c>
      <c r="HN6" s="458" t="s">
        <v>287</v>
      </c>
      <c r="HO6" s="458" t="s">
        <v>287</v>
      </c>
      <c r="HP6" s="458" t="s">
        <v>287</v>
      </c>
    </row>
    <row r="7" spans="1:224" ht="15.5" customHeight="1" x14ac:dyDescent="0.35">
      <c r="A7" s="288">
        <v>44104</v>
      </c>
      <c r="B7" t="s">
        <v>873</v>
      </c>
      <c r="C7" t="s">
        <v>1</v>
      </c>
      <c r="D7" t="s">
        <v>832</v>
      </c>
      <c r="E7" s="458" t="s">
        <v>287</v>
      </c>
      <c r="F7" s="313">
        <v>25000000</v>
      </c>
      <c r="G7" s="313">
        <v>60000000</v>
      </c>
      <c r="H7" s="313">
        <v>15000000</v>
      </c>
      <c r="I7" s="313">
        <v>18664098.550000001</v>
      </c>
      <c r="J7" s="458" t="s">
        <v>287</v>
      </c>
      <c r="K7" s="458" t="s">
        <v>287</v>
      </c>
      <c r="L7" s="458" t="s">
        <v>287</v>
      </c>
      <c r="M7" s="458" t="s">
        <v>287</v>
      </c>
      <c r="N7" s="458" t="s">
        <v>287</v>
      </c>
      <c r="O7" s="458" t="s">
        <v>287</v>
      </c>
      <c r="P7" s="458" t="s">
        <v>287</v>
      </c>
      <c r="Q7" s="458" t="s">
        <v>287</v>
      </c>
      <c r="R7" s="458" t="s">
        <v>287</v>
      </c>
      <c r="S7" s="458" t="s">
        <v>287</v>
      </c>
      <c r="T7" s="458" t="s">
        <v>287</v>
      </c>
      <c r="U7" s="458" t="s">
        <v>287</v>
      </c>
      <c r="V7" s="458" t="s">
        <v>287</v>
      </c>
      <c r="W7" s="458" t="s">
        <v>287</v>
      </c>
      <c r="X7" s="458" t="s">
        <v>287</v>
      </c>
      <c r="Y7" s="458" t="s">
        <v>287</v>
      </c>
      <c r="Z7" s="458" t="s">
        <v>287</v>
      </c>
      <c r="AA7" s="458" t="s">
        <v>287</v>
      </c>
      <c r="AB7" s="458" t="s">
        <v>287</v>
      </c>
      <c r="AC7" s="458" t="s">
        <v>287</v>
      </c>
      <c r="AD7" s="458" t="s">
        <v>287</v>
      </c>
      <c r="AE7" s="309" t="s">
        <v>874</v>
      </c>
      <c r="AF7" s="459" t="s">
        <v>963</v>
      </c>
      <c r="AG7" s="458" t="s">
        <v>287</v>
      </c>
      <c r="AH7" s="458" t="s">
        <v>287</v>
      </c>
      <c r="AI7" s="458" t="s">
        <v>287</v>
      </c>
      <c r="AJ7" s="458" t="s">
        <v>287</v>
      </c>
      <c r="AK7" s="458" t="s">
        <v>287</v>
      </c>
      <c r="AL7" s="458" t="s">
        <v>287</v>
      </c>
      <c r="AM7" s="458" t="s">
        <v>287</v>
      </c>
      <c r="AN7" s="458" t="s">
        <v>287</v>
      </c>
      <c r="AO7" s="458" t="s">
        <v>287</v>
      </c>
      <c r="AP7" s="458" t="s">
        <v>287</v>
      </c>
      <c r="AQ7" s="458" t="s">
        <v>287</v>
      </c>
      <c r="AR7" s="458" t="s">
        <v>287</v>
      </c>
      <c r="AS7" s="309" t="s">
        <v>841</v>
      </c>
      <c r="AT7" s="309" t="s">
        <v>834</v>
      </c>
      <c r="AU7" s="322">
        <v>0.99</v>
      </c>
      <c r="AV7" s="309" t="s">
        <v>835</v>
      </c>
      <c r="AW7" s="309" t="s">
        <v>836</v>
      </c>
      <c r="AX7" s="318">
        <v>0</v>
      </c>
      <c r="AY7" s="309">
        <v>18770415.277445842</v>
      </c>
      <c r="AZ7" s="458" t="s">
        <v>287</v>
      </c>
      <c r="BA7" s="458" t="s">
        <v>287</v>
      </c>
      <c r="BB7" s="458" t="s">
        <v>287</v>
      </c>
      <c r="BC7" s="458" t="s">
        <v>287</v>
      </c>
      <c r="BD7" s="458" t="s">
        <v>287</v>
      </c>
      <c r="BE7" s="458" t="s">
        <v>287</v>
      </c>
      <c r="BF7" s="458" t="s">
        <v>287</v>
      </c>
      <c r="BG7" s="458" t="s">
        <v>287</v>
      </c>
      <c r="BH7" s="458" t="s">
        <v>287</v>
      </c>
      <c r="BI7" s="458" t="s">
        <v>287</v>
      </c>
      <c r="BJ7" s="458" t="s">
        <v>287</v>
      </c>
      <c r="BK7" s="458" t="s">
        <v>287</v>
      </c>
      <c r="BL7" s="458" t="s">
        <v>287</v>
      </c>
      <c r="BM7" s="458" t="s">
        <v>287</v>
      </c>
      <c r="BN7" s="458" t="s">
        <v>287</v>
      </c>
      <c r="BO7" s="458" t="s">
        <v>287</v>
      </c>
      <c r="BP7" s="458" t="s">
        <v>287</v>
      </c>
      <c r="BQ7" s="458" t="s">
        <v>287</v>
      </c>
      <c r="BR7" s="458" t="s">
        <v>287</v>
      </c>
      <c r="BS7" s="309" t="s">
        <v>837</v>
      </c>
      <c r="BT7" s="329">
        <v>42541</v>
      </c>
      <c r="BU7" s="309" t="s">
        <v>875</v>
      </c>
      <c r="BV7" s="329">
        <v>42541</v>
      </c>
      <c r="BW7" s="312">
        <v>0.99</v>
      </c>
      <c r="BX7" s="330">
        <v>42541</v>
      </c>
      <c r="BY7" s="309" t="s">
        <v>876</v>
      </c>
      <c r="BZ7" s="329">
        <v>42541</v>
      </c>
      <c r="CA7" s="458" t="s">
        <v>287</v>
      </c>
      <c r="CB7" s="458" t="s">
        <v>287</v>
      </c>
      <c r="CC7" s="309" t="s">
        <v>835</v>
      </c>
      <c r="CD7" s="329">
        <v>42541</v>
      </c>
      <c r="CE7" s="458" t="s">
        <v>287</v>
      </c>
      <c r="CF7" s="309" t="s">
        <v>300</v>
      </c>
      <c r="CG7" s="329">
        <v>42541</v>
      </c>
      <c r="CH7" s="458" t="s">
        <v>287</v>
      </c>
      <c r="CI7" s="461" t="s">
        <v>959</v>
      </c>
      <c r="CJ7" s="309" t="s">
        <v>838</v>
      </c>
      <c r="CK7" s="458" t="s">
        <v>287</v>
      </c>
      <c r="CL7" s="458" t="s">
        <v>287</v>
      </c>
      <c r="CM7" s="458" t="s">
        <v>287</v>
      </c>
      <c r="CN7" s="458" t="s">
        <v>287</v>
      </c>
      <c r="CO7" s="290">
        <v>27642442.162258059</v>
      </c>
      <c r="CP7" s="290">
        <v>66943727.530000001</v>
      </c>
      <c r="CQ7" s="290">
        <v>33671362.581819996</v>
      </c>
      <c r="CR7" s="296" t="s">
        <v>305</v>
      </c>
      <c r="CS7">
        <v>0</v>
      </c>
      <c r="CT7">
        <v>0</v>
      </c>
      <c r="CU7">
        <v>0</v>
      </c>
      <c r="CV7" s="290">
        <v>323501740.45999998</v>
      </c>
      <c r="CW7">
        <v>0</v>
      </c>
      <c r="CX7" s="290">
        <v>1431555000</v>
      </c>
      <c r="CY7">
        <v>0</v>
      </c>
      <c r="CZ7">
        <v>0</v>
      </c>
      <c r="DA7" t="s">
        <v>877</v>
      </c>
      <c r="DB7" t="s">
        <v>878</v>
      </c>
      <c r="DC7" s="458" t="s">
        <v>287</v>
      </c>
      <c r="DD7" s="458" t="s">
        <v>287</v>
      </c>
      <c r="DE7" s="458" t="s">
        <v>287</v>
      </c>
      <c r="DF7" s="458" t="s">
        <v>287</v>
      </c>
      <c r="DG7" s="290">
        <v>764234935.02999997</v>
      </c>
      <c r="DH7" s="458" t="s">
        <v>287</v>
      </c>
      <c r="DI7" s="458" t="s">
        <v>287</v>
      </c>
      <c r="DJ7" s="458" t="s">
        <v>287</v>
      </c>
      <c r="DK7" s="458" t="s">
        <v>287</v>
      </c>
      <c r="DL7" s="458" t="s">
        <v>287</v>
      </c>
      <c r="DM7" s="458" t="s">
        <v>287</v>
      </c>
      <c r="DN7" s="458" t="s">
        <v>287</v>
      </c>
      <c r="DO7" s="458" t="s">
        <v>287</v>
      </c>
      <c r="DP7" s="458" t="s">
        <v>287</v>
      </c>
      <c r="DQ7" s="458" t="s">
        <v>287</v>
      </c>
      <c r="DR7" s="458" t="s">
        <v>287</v>
      </c>
      <c r="DS7" s="458" t="s">
        <v>287</v>
      </c>
      <c r="DT7" s="458" t="s">
        <v>287</v>
      </c>
      <c r="DU7" s="458" t="s">
        <v>287</v>
      </c>
      <c r="DV7" s="458" t="s">
        <v>287</v>
      </c>
      <c r="DW7" s="458" t="s">
        <v>287</v>
      </c>
      <c r="DX7" s="458" t="s">
        <v>287</v>
      </c>
      <c r="DY7" s="458" t="s">
        <v>287</v>
      </c>
      <c r="DZ7" s="333">
        <v>124344888</v>
      </c>
      <c r="EA7" s="333">
        <v>59001432</v>
      </c>
      <c r="EB7" s="333">
        <v>177050167</v>
      </c>
      <c r="EC7" s="333">
        <v>118002864</v>
      </c>
      <c r="ED7" s="333">
        <v>44793569</v>
      </c>
      <c r="EE7" s="333">
        <v>281420341</v>
      </c>
      <c r="EF7" s="333">
        <v>157075453</v>
      </c>
      <c r="EG7" t="s">
        <v>839</v>
      </c>
      <c r="EH7" t="s">
        <v>879</v>
      </c>
      <c r="EI7" s="293">
        <v>0.84470000000000001</v>
      </c>
      <c r="EJ7" s="293">
        <v>4.0000000000000001E-3</v>
      </c>
      <c r="EK7" s="458" t="s">
        <v>287</v>
      </c>
      <c r="EL7" s="290">
        <v>323418678</v>
      </c>
      <c r="EM7" s="315">
        <v>1</v>
      </c>
      <c r="EN7" s="458" t="s">
        <v>287</v>
      </c>
      <c r="EO7" s="458" t="s">
        <v>287</v>
      </c>
      <c r="EP7" s="458" t="s">
        <v>287</v>
      </c>
      <c r="EQ7" s="458" t="s">
        <v>287</v>
      </c>
      <c r="ER7" s="458" t="s">
        <v>287</v>
      </c>
      <c r="ES7" s="458" t="s">
        <v>287</v>
      </c>
      <c r="ET7" s="458" t="s">
        <v>287</v>
      </c>
      <c r="EU7" s="458" t="s">
        <v>287</v>
      </c>
      <c r="EV7" s="458" t="s">
        <v>287</v>
      </c>
      <c r="EW7" s="458" t="s">
        <v>287</v>
      </c>
      <c r="EX7" s="458" t="s">
        <v>287</v>
      </c>
      <c r="EY7" s="458" t="s">
        <v>287</v>
      </c>
      <c r="EZ7" s="458" t="s">
        <v>287</v>
      </c>
      <c r="FA7" s="458" t="s">
        <v>287</v>
      </c>
      <c r="FB7" s="458" t="s">
        <v>287</v>
      </c>
      <c r="FC7" s="458" t="s">
        <v>287</v>
      </c>
      <c r="FD7" s="458" t="s">
        <v>287</v>
      </c>
      <c r="FE7" s="458" t="s">
        <v>287</v>
      </c>
      <c r="FF7" s="458" t="s">
        <v>287</v>
      </c>
      <c r="FG7" s="458" t="s">
        <v>287</v>
      </c>
      <c r="FH7" s="458" t="s">
        <v>287</v>
      </c>
      <c r="FI7" s="332">
        <v>0.99440000000000006</v>
      </c>
      <c r="FJ7" s="332">
        <v>1</v>
      </c>
      <c r="FK7" s="458" t="s">
        <v>847</v>
      </c>
      <c r="FL7" s="328">
        <v>0</v>
      </c>
      <c r="FM7" s="458" t="s">
        <v>961</v>
      </c>
      <c r="FN7" s="296">
        <v>29</v>
      </c>
      <c r="FO7" s="296">
        <v>9</v>
      </c>
      <c r="FP7" s="458" t="s">
        <v>287</v>
      </c>
      <c r="FQ7" s="458" t="s">
        <v>287</v>
      </c>
      <c r="FR7" s="296">
        <v>29</v>
      </c>
      <c r="FS7" s="296">
        <v>8</v>
      </c>
      <c r="FT7" s="296">
        <v>1</v>
      </c>
      <c r="FU7" s="296">
        <v>22</v>
      </c>
      <c r="FV7" s="296">
        <v>7</v>
      </c>
      <c r="FW7" s="458" t="s">
        <v>287</v>
      </c>
      <c r="FX7" s="458" t="s">
        <v>287</v>
      </c>
      <c r="FY7" s="458" t="s">
        <v>287</v>
      </c>
      <c r="FZ7" s="458" t="s">
        <v>287</v>
      </c>
      <c r="GA7" s="458" t="s">
        <v>287</v>
      </c>
      <c r="GB7" s="458" t="s">
        <v>287</v>
      </c>
      <c r="GC7" s="458" t="s">
        <v>287</v>
      </c>
      <c r="GD7" s="458" t="s">
        <v>287</v>
      </c>
      <c r="GE7" s="293">
        <v>0.46707183072860953</v>
      </c>
      <c r="GF7" s="293">
        <v>0.52550669052171217</v>
      </c>
      <c r="GG7" s="293">
        <v>0.70338964008675153</v>
      </c>
      <c r="GH7" s="293">
        <v>0.7436058984507824</v>
      </c>
      <c r="GI7" s="296" t="s">
        <v>711</v>
      </c>
      <c r="GJ7" s="296" t="s">
        <v>711</v>
      </c>
      <c r="GK7" s="291">
        <v>0.48370000000000002</v>
      </c>
      <c r="GL7" s="291">
        <v>0.48370000000000002</v>
      </c>
      <c r="GM7" s="291">
        <v>0.69099999999999995</v>
      </c>
      <c r="GN7" s="291">
        <v>0.69099999999999995</v>
      </c>
      <c r="GO7" s="458" t="s">
        <v>287</v>
      </c>
      <c r="GP7" s="458" t="s">
        <v>287</v>
      </c>
      <c r="GQ7" s="458" t="s">
        <v>287</v>
      </c>
      <c r="GR7" s="458" t="s">
        <v>287</v>
      </c>
      <c r="GS7" s="458" t="s">
        <v>287</v>
      </c>
      <c r="GT7" s="458" t="s">
        <v>287</v>
      </c>
      <c r="GU7" s="458" t="s">
        <v>287</v>
      </c>
      <c r="GV7" s="458" t="s">
        <v>287</v>
      </c>
      <c r="GW7" s="458" t="s">
        <v>287</v>
      </c>
      <c r="GX7" s="458" t="s">
        <v>287</v>
      </c>
      <c r="GY7" s="458" t="s">
        <v>287</v>
      </c>
      <c r="GZ7" s="458" t="s">
        <v>287</v>
      </c>
      <c r="HA7" s="458" t="s">
        <v>287</v>
      </c>
      <c r="HB7" s="458" t="s">
        <v>287</v>
      </c>
      <c r="HC7" s="458" t="s">
        <v>287</v>
      </c>
      <c r="HD7" s="458" t="s">
        <v>287</v>
      </c>
      <c r="HE7" s="458" t="s">
        <v>287</v>
      </c>
      <c r="HF7" s="458" t="s">
        <v>287</v>
      </c>
      <c r="HG7" s="458" t="s">
        <v>287</v>
      </c>
      <c r="HH7" s="458" t="s">
        <v>287</v>
      </c>
      <c r="HI7" s="458" t="s">
        <v>287</v>
      </c>
      <c r="HJ7" s="458" t="s">
        <v>287</v>
      </c>
      <c r="HK7" s="458" t="s">
        <v>287</v>
      </c>
      <c r="HL7" s="458" t="s">
        <v>287</v>
      </c>
      <c r="HM7" s="458" t="s">
        <v>287</v>
      </c>
      <c r="HN7" s="458" t="s">
        <v>287</v>
      </c>
      <c r="HO7" s="458" t="s">
        <v>287</v>
      </c>
      <c r="HP7" s="458" t="s">
        <v>287</v>
      </c>
    </row>
    <row r="8" spans="1:224" ht="15.5" customHeight="1" x14ac:dyDescent="0.35">
      <c r="A8" s="288">
        <v>44196</v>
      </c>
      <c r="B8" t="s">
        <v>873</v>
      </c>
      <c r="C8" t="s">
        <v>1</v>
      </c>
      <c r="D8" t="s">
        <v>832</v>
      </c>
      <c r="E8" s="458" t="s">
        <v>287</v>
      </c>
      <c r="F8" s="319">
        <v>25000000</v>
      </c>
      <c r="G8" s="319">
        <v>60000000</v>
      </c>
      <c r="H8" s="319">
        <v>15000000</v>
      </c>
      <c r="I8" s="289">
        <v>18934055.009999998</v>
      </c>
      <c r="J8" s="458" t="s">
        <v>287</v>
      </c>
      <c r="K8" s="458" t="s">
        <v>287</v>
      </c>
      <c r="L8" s="458" t="s">
        <v>287</v>
      </c>
      <c r="M8" s="458" t="s">
        <v>287</v>
      </c>
      <c r="N8" s="458" t="s">
        <v>287</v>
      </c>
      <c r="O8" s="458" t="s">
        <v>287</v>
      </c>
      <c r="P8" s="458" t="s">
        <v>287</v>
      </c>
      <c r="Q8" s="458" t="s">
        <v>287</v>
      </c>
      <c r="R8" s="458" t="s">
        <v>287</v>
      </c>
      <c r="S8" s="458" t="s">
        <v>287</v>
      </c>
      <c r="T8" s="458" t="s">
        <v>287</v>
      </c>
      <c r="U8" s="458" t="s">
        <v>287</v>
      </c>
      <c r="V8" s="458" t="s">
        <v>287</v>
      </c>
      <c r="W8" s="458" t="s">
        <v>287</v>
      </c>
      <c r="X8" s="458" t="s">
        <v>287</v>
      </c>
      <c r="Y8" s="458" t="s">
        <v>287</v>
      </c>
      <c r="Z8" s="458" t="s">
        <v>287</v>
      </c>
      <c r="AA8" s="458" t="s">
        <v>287</v>
      </c>
      <c r="AB8" s="458" t="s">
        <v>287</v>
      </c>
      <c r="AC8" s="458" t="s">
        <v>287</v>
      </c>
      <c r="AD8" s="458" t="s">
        <v>287</v>
      </c>
      <c r="AE8" s="309" t="s">
        <v>874</v>
      </c>
      <c r="AF8" s="459" t="s">
        <v>963</v>
      </c>
      <c r="AG8" s="458" t="s">
        <v>287</v>
      </c>
      <c r="AH8" s="458" t="s">
        <v>287</v>
      </c>
      <c r="AI8" s="458" t="s">
        <v>287</v>
      </c>
      <c r="AJ8" s="458" t="s">
        <v>287</v>
      </c>
      <c r="AK8" s="458" t="s">
        <v>287</v>
      </c>
      <c r="AL8" s="458" t="s">
        <v>287</v>
      </c>
      <c r="AM8" s="458" t="s">
        <v>287</v>
      </c>
      <c r="AN8" s="458" t="s">
        <v>287</v>
      </c>
      <c r="AO8" s="458" t="s">
        <v>287</v>
      </c>
      <c r="AP8" s="458" t="s">
        <v>287</v>
      </c>
      <c r="AQ8" s="458" t="s">
        <v>287</v>
      </c>
      <c r="AR8" s="458" t="s">
        <v>287</v>
      </c>
      <c r="AS8" s="309" t="s">
        <v>841</v>
      </c>
      <c r="AT8" s="309" t="s">
        <v>834</v>
      </c>
      <c r="AU8" s="322">
        <v>0.99</v>
      </c>
      <c r="AV8" s="309" t="s">
        <v>835</v>
      </c>
      <c r="AW8" s="309" t="s">
        <v>836</v>
      </c>
      <c r="AX8" s="318">
        <v>0</v>
      </c>
      <c r="AY8" s="309">
        <v>18164620.260997433</v>
      </c>
      <c r="AZ8" s="458" t="s">
        <v>287</v>
      </c>
      <c r="BA8" s="458" t="s">
        <v>287</v>
      </c>
      <c r="BB8" s="458" t="s">
        <v>287</v>
      </c>
      <c r="BC8" s="458" t="s">
        <v>287</v>
      </c>
      <c r="BD8" s="458" t="s">
        <v>287</v>
      </c>
      <c r="BE8" s="458" t="s">
        <v>287</v>
      </c>
      <c r="BF8" s="458" t="s">
        <v>287</v>
      </c>
      <c r="BG8" s="458" t="s">
        <v>287</v>
      </c>
      <c r="BH8" s="458" t="s">
        <v>287</v>
      </c>
      <c r="BI8" s="458" t="s">
        <v>287</v>
      </c>
      <c r="BJ8" s="458" t="s">
        <v>287</v>
      </c>
      <c r="BK8" s="458" t="s">
        <v>287</v>
      </c>
      <c r="BL8" s="458" t="s">
        <v>287</v>
      </c>
      <c r="BM8" s="458" t="s">
        <v>287</v>
      </c>
      <c r="BN8" s="458" t="s">
        <v>287</v>
      </c>
      <c r="BO8" s="458" t="s">
        <v>287</v>
      </c>
      <c r="BP8" s="458" t="s">
        <v>287</v>
      </c>
      <c r="BQ8" s="458" t="s">
        <v>287</v>
      </c>
      <c r="BR8" s="458" t="s">
        <v>287</v>
      </c>
      <c r="BS8" s="309" t="s">
        <v>837</v>
      </c>
      <c r="BT8" s="329">
        <v>42541</v>
      </c>
      <c r="BU8" s="309" t="s">
        <v>875</v>
      </c>
      <c r="BV8" s="329">
        <v>42541</v>
      </c>
      <c r="BW8" s="312">
        <v>0.99</v>
      </c>
      <c r="BX8" s="330">
        <v>42541</v>
      </c>
      <c r="BY8" s="309" t="s">
        <v>876</v>
      </c>
      <c r="BZ8" s="329">
        <v>42541</v>
      </c>
      <c r="CA8" s="458" t="s">
        <v>287</v>
      </c>
      <c r="CB8" s="458" t="s">
        <v>287</v>
      </c>
      <c r="CC8" s="309" t="s">
        <v>835</v>
      </c>
      <c r="CD8" s="329">
        <v>42541</v>
      </c>
      <c r="CE8" s="458" t="s">
        <v>287</v>
      </c>
      <c r="CF8" s="309" t="s">
        <v>300</v>
      </c>
      <c r="CG8" s="329">
        <v>42541</v>
      </c>
      <c r="CH8" s="458" t="s">
        <v>287</v>
      </c>
      <c r="CI8" s="461" t="s">
        <v>959</v>
      </c>
      <c r="CJ8" s="309" t="s">
        <v>838</v>
      </c>
      <c r="CK8" s="458" t="s">
        <v>287</v>
      </c>
      <c r="CL8" s="458" t="s">
        <v>287</v>
      </c>
      <c r="CM8" s="458" t="s">
        <v>287</v>
      </c>
      <c r="CN8" s="458" t="s">
        <v>287</v>
      </c>
      <c r="CO8" s="290">
        <v>15636574.518593747</v>
      </c>
      <c r="CP8" s="290">
        <v>34366632.780000001</v>
      </c>
      <c r="CQ8" s="290">
        <v>27980409.463840004</v>
      </c>
      <c r="CR8" s="296" t="s">
        <v>305</v>
      </c>
      <c r="CS8">
        <v>0</v>
      </c>
      <c r="CT8">
        <v>0</v>
      </c>
      <c r="CU8">
        <v>0</v>
      </c>
      <c r="CV8" s="290">
        <v>311036819.02999997</v>
      </c>
      <c r="CW8">
        <v>0</v>
      </c>
      <c r="CX8" s="290">
        <v>1430170000</v>
      </c>
      <c r="CY8">
        <v>0</v>
      </c>
      <c r="CZ8">
        <v>0</v>
      </c>
      <c r="DA8" t="s">
        <v>877</v>
      </c>
      <c r="DB8" t="s">
        <v>878</v>
      </c>
      <c r="DC8" s="458" t="s">
        <v>287</v>
      </c>
      <c r="DD8" s="458" t="s">
        <v>287</v>
      </c>
      <c r="DE8" s="458" t="s">
        <v>287</v>
      </c>
      <c r="DF8" s="458" t="s">
        <v>287</v>
      </c>
      <c r="DG8" s="290">
        <v>636461243.36000001</v>
      </c>
      <c r="DH8" s="458" t="s">
        <v>287</v>
      </c>
      <c r="DI8" s="458" t="s">
        <v>287</v>
      </c>
      <c r="DJ8" s="458" t="s">
        <v>287</v>
      </c>
      <c r="DK8" s="458" t="s">
        <v>287</v>
      </c>
      <c r="DL8" s="458" t="s">
        <v>287</v>
      </c>
      <c r="DM8" s="458" t="s">
        <v>287</v>
      </c>
      <c r="DN8" s="458" t="s">
        <v>287</v>
      </c>
      <c r="DO8" s="458" t="s">
        <v>287</v>
      </c>
      <c r="DP8" s="458" t="s">
        <v>287</v>
      </c>
      <c r="DQ8" s="458" t="s">
        <v>287</v>
      </c>
      <c r="DR8" s="458" t="s">
        <v>287</v>
      </c>
      <c r="DS8" s="458" t="s">
        <v>287</v>
      </c>
      <c r="DT8" s="458" t="s">
        <v>287</v>
      </c>
      <c r="DU8" s="458" t="s">
        <v>287</v>
      </c>
      <c r="DV8" s="458" t="s">
        <v>287</v>
      </c>
      <c r="DW8" s="458" t="s">
        <v>287</v>
      </c>
      <c r="DX8" s="458" t="s">
        <v>287</v>
      </c>
      <c r="DY8" s="458" t="s">
        <v>287</v>
      </c>
      <c r="DZ8" s="333">
        <v>124344888</v>
      </c>
      <c r="EA8" s="333">
        <v>59001432</v>
      </c>
      <c r="EB8" s="333">
        <v>177050167</v>
      </c>
      <c r="EC8" s="333">
        <v>118002864</v>
      </c>
      <c r="ED8" s="333">
        <v>44793569</v>
      </c>
      <c r="EE8" s="333">
        <v>281420341</v>
      </c>
      <c r="EF8" s="333">
        <v>157075453</v>
      </c>
      <c r="EG8" t="s">
        <v>839</v>
      </c>
      <c r="EH8" t="s">
        <v>879</v>
      </c>
      <c r="EI8" s="293">
        <v>0.84470000000000001</v>
      </c>
      <c r="EJ8" s="293">
        <v>4.0000000000000001E-3</v>
      </c>
      <c r="EK8" s="458" t="s">
        <v>287</v>
      </c>
      <c r="EL8" s="290">
        <v>310881529</v>
      </c>
      <c r="EM8" s="315">
        <v>1</v>
      </c>
      <c r="EN8" s="458" t="s">
        <v>287</v>
      </c>
      <c r="EO8" s="458" t="s">
        <v>287</v>
      </c>
      <c r="EP8" s="458" t="s">
        <v>287</v>
      </c>
      <c r="EQ8" s="458" t="s">
        <v>287</v>
      </c>
      <c r="ER8" s="458" t="s">
        <v>287</v>
      </c>
      <c r="ES8" s="458" t="s">
        <v>287</v>
      </c>
      <c r="ET8" s="458" t="s">
        <v>287</v>
      </c>
      <c r="EU8" s="458" t="s">
        <v>287</v>
      </c>
      <c r="EV8" s="458" t="s">
        <v>287</v>
      </c>
      <c r="EW8" s="458" t="s">
        <v>287</v>
      </c>
      <c r="EX8" s="458" t="s">
        <v>287</v>
      </c>
      <c r="EY8" s="458" t="s">
        <v>287</v>
      </c>
      <c r="EZ8" s="458" t="s">
        <v>287</v>
      </c>
      <c r="FA8" s="458" t="s">
        <v>287</v>
      </c>
      <c r="FB8" s="458" t="s">
        <v>287</v>
      </c>
      <c r="FC8" s="458" t="s">
        <v>287</v>
      </c>
      <c r="FD8" s="458" t="s">
        <v>287</v>
      </c>
      <c r="FE8" s="458" t="s">
        <v>287</v>
      </c>
      <c r="FF8" s="458" t="s">
        <v>287</v>
      </c>
      <c r="FG8" s="458" t="s">
        <v>287</v>
      </c>
      <c r="FH8" s="458" t="s">
        <v>287</v>
      </c>
      <c r="FI8" s="332">
        <v>0.99299999999999999</v>
      </c>
      <c r="FJ8" s="332">
        <v>1</v>
      </c>
      <c r="FK8" s="458" t="s">
        <v>847</v>
      </c>
      <c r="FL8" s="328">
        <v>0</v>
      </c>
      <c r="FM8" s="458" t="s">
        <v>961</v>
      </c>
      <c r="FN8" s="296">
        <v>29</v>
      </c>
      <c r="FO8" s="296">
        <v>9</v>
      </c>
      <c r="FP8" s="458" t="s">
        <v>287</v>
      </c>
      <c r="FQ8" s="458" t="s">
        <v>287</v>
      </c>
      <c r="FR8" s="296">
        <v>29</v>
      </c>
      <c r="FS8" s="296">
        <v>8</v>
      </c>
      <c r="FT8" s="296">
        <v>1</v>
      </c>
      <c r="FU8" s="296">
        <v>22</v>
      </c>
      <c r="FV8" s="296">
        <v>7</v>
      </c>
      <c r="FW8" s="458" t="s">
        <v>287</v>
      </c>
      <c r="FX8" s="458" t="s">
        <v>287</v>
      </c>
      <c r="FY8" s="458" t="s">
        <v>287</v>
      </c>
      <c r="FZ8" s="458" t="s">
        <v>287</v>
      </c>
      <c r="GA8" s="458" t="s">
        <v>287</v>
      </c>
      <c r="GB8" s="458" t="s">
        <v>287</v>
      </c>
      <c r="GC8" s="458" t="s">
        <v>287</v>
      </c>
      <c r="GD8" s="458" t="s">
        <v>287</v>
      </c>
      <c r="GE8" s="293">
        <v>0.49622695665258826</v>
      </c>
      <c r="GF8" s="293">
        <v>0.5233431923176769</v>
      </c>
      <c r="GG8" s="293">
        <v>0.7093556854892521</v>
      </c>
      <c r="GH8" s="293">
        <v>0.73079889246835605</v>
      </c>
      <c r="GI8" s="296" t="s">
        <v>711</v>
      </c>
      <c r="GJ8" s="296" t="s">
        <v>711</v>
      </c>
      <c r="GK8" s="291">
        <v>0.50929684132147246</v>
      </c>
      <c r="GL8" s="291">
        <v>0.50929684132147246</v>
      </c>
      <c r="GM8" s="291">
        <v>0.70852941025653005</v>
      </c>
      <c r="GN8" s="291">
        <v>0.70852941025653005</v>
      </c>
      <c r="GO8" s="458" t="s">
        <v>287</v>
      </c>
      <c r="GP8" s="458" t="s">
        <v>287</v>
      </c>
      <c r="GQ8" s="458" t="s">
        <v>287</v>
      </c>
      <c r="GR8" s="458" t="s">
        <v>287</v>
      </c>
      <c r="GS8" s="458" t="s">
        <v>287</v>
      </c>
      <c r="GT8" s="458" t="s">
        <v>287</v>
      </c>
      <c r="GU8" s="458" t="s">
        <v>287</v>
      </c>
      <c r="GV8" s="458" t="s">
        <v>287</v>
      </c>
      <c r="GW8" s="458" t="s">
        <v>287</v>
      </c>
      <c r="GX8" s="458" t="s">
        <v>287</v>
      </c>
      <c r="GY8" s="458" t="s">
        <v>287</v>
      </c>
      <c r="GZ8" s="458" t="s">
        <v>287</v>
      </c>
      <c r="HA8" s="458" t="s">
        <v>287</v>
      </c>
      <c r="HB8" s="458" t="s">
        <v>287</v>
      </c>
      <c r="HC8" s="458" t="s">
        <v>287</v>
      </c>
      <c r="HD8" s="458" t="s">
        <v>287</v>
      </c>
      <c r="HE8" s="458" t="s">
        <v>287</v>
      </c>
      <c r="HF8" s="458" t="s">
        <v>287</v>
      </c>
      <c r="HG8" s="458" t="s">
        <v>287</v>
      </c>
      <c r="HH8" s="458" t="s">
        <v>287</v>
      </c>
      <c r="HI8" s="458" t="s">
        <v>287</v>
      </c>
      <c r="HJ8" s="458" t="s">
        <v>287</v>
      </c>
      <c r="HK8" s="458" t="s">
        <v>287</v>
      </c>
      <c r="HL8" s="458" t="s">
        <v>287</v>
      </c>
      <c r="HM8" s="458" t="s">
        <v>287</v>
      </c>
      <c r="HN8" s="458" t="s">
        <v>287</v>
      </c>
      <c r="HO8" s="458" t="s">
        <v>287</v>
      </c>
      <c r="HP8" s="458" t="s">
        <v>287</v>
      </c>
    </row>
    <row r="9" spans="1:224" ht="15.5" customHeight="1" x14ac:dyDescent="0.35">
      <c r="A9" s="288">
        <v>44286</v>
      </c>
      <c r="B9" t="s">
        <v>873</v>
      </c>
      <c r="C9" t="s">
        <v>1</v>
      </c>
      <c r="D9" t="s">
        <v>832</v>
      </c>
      <c r="E9" s="458" t="s">
        <v>287</v>
      </c>
      <c r="F9" s="319">
        <v>25000000</v>
      </c>
      <c r="G9" s="319">
        <v>60000000</v>
      </c>
      <c r="H9" s="319">
        <v>15000000</v>
      </c>
      <c r="I9" s="319">
        <v>19043999.880000006</v>
      </c>
      <c r="J9" s="458" t="s">
        <v>287</v>
      </c>
      <c r="K9" s="458" t="s">
        <v>287</v>
      </c>
      <c r="L9" s="458" t="s">
        <v>287</v>
      </c>
      <c r="M9" s="458" t="s">
        <v>287</v>
      </c>
      <c r="N9" s="458" t="s">
        <v>287</v>
      </c>
      <c r="O9" s="458" t="s">
        <v>287</v>
      </c>
      <c r="P9" s="458" t="s">
        <v>287</v>
      </c>
      <c r="Q9" s="458" t="s">
        <v>287</v>
      </c>
      <c r="R9" s="458" t="s">
        <v>287</v>
      </c>
      <c r="S9" s="458" t="s">
        <v>287</v>
      </c>
      <c r="T9" s="458" t="s">
        <v>287</v>
      </c>
      <c r="U9" s="458" t="s">
        <v>287</v>
      </c>
      <c r="V9" s="458" t="s">
        <v>287</v>
      </c>
      <c r="W9" s="458" t="s">
        <v>287</v>
      </c>
      <c r="X9" s="458" t="s">
        <v>287</v>
      </c>
      <c r="Y9" s="458" t="s">
        <v>287</v>
      </c>
      <c r="Z9" s="458" t="s">
        <v>287</v>
      </c>
      <c r="AA9" s="458" t="s">
        <v>287</v>
      </c>
      <c r="AB9" s="458" t="s">
        <v>287</v>
      </c>
      <c r="AC9" s="458" t="s">
        <v>287</v>
      </c>
      <c r="AD9" s="458" t="s">
        <v>287</v>
      </c>
      <c r="AE9" s="309" t="s">
        <v>874</v>
      </c>
      <c r="AF9" s="459" t="s">
        <v>963</v>
      </c>
      <c r="AG9" s="458" t="s">
        <v>287</v>
      </c>
      <c r="AH9" s="458" t="s">
        <v>287</v>
      </c>
      <c r="AI9" s="458" t="s">
        <v>287</v>
      </c>
      <c r="AJ9" s="458" t="s">
        <v>287</v>
      </c>
      <c r="AK9" s="458" t="s">
        <v>287</v>
      </c>
      <c r="AL9" s="458" t="s">
        <v>287</v>
      </c>
      <c r="AM9" s="458" t="s">
        <v>287</v>
      </c>
      <c r="AN9" s="458" t="s">
        <v>287</v>
      </c>
      <c r="AO9" s="458" t="s">
        <v>287</v>
      </c>
      <c r="AP9" s="458" t="s">
        <v>287</v>
      </c>
      <c r="AQ9" s="458" t="s">
        <v>287</v>
      </c>
      <c r="AR9" s="458" t="s">
        <v>287</v>
      </c>
      <c r="AS9" s="334" t="s">
        <v>841</v>
      </c>
      <c r="AT9" s="309" t="s">
        <v>834</v>
      </c>
      <c r="AU9" s="322">
        <v>0.99</v>
      </c>
      <c r="AV9" s="309" t="s">
        <v>835</v>
      </c>
      <c r="AW9" s="309" t="s">
        <v>836</v>
      </c>
      <c r="AX9" s="318">
        <v>0</v>
      </c>
      <c r="AY9" s="309">
        <v>20901171.237999998</v>
      </c>
      <c r="AZ9" s="458" t="s">
        <v>287</v>
      </c>
      <c r="BA9" s="458" t="s">
        <v>287</v>
      </c>
      <c r="BB9" s="458" t="s">
        <v>287</v>
      </c>
      <c r="BC9" s="458" t="s">
        <v>287</v>
      </c>
      <c r="BD9" s="458" t="s">
        <v>287</v>
      </c>
      <c r="BE9" s="458" t="s">
        <v>287</v>
      </c>
      <c r="BF9" s="458" t="s">
        <v>287</v>
      </c>
      <c r="BG9" s="458" t="s">
        <v>287</v>
      </c>
      <c r="BH9" s="458" t="s">
        <v>287</v>
      </c>
      <c r="BI9" s="458" t="s">
        <v>287</v>
      </c>
      <c r="BJ9" s="458" t="s">
        <v>287</v>
      </c>
      <c r="BK9" s="458" t="s">
        <v>287</v>
      </c>
      <c r="BL9" s="458" t="s">
        <v>287</v>
      </c>
      <c r="BM9" s="458" t="s">
        <v>287</v>
      </c>
      <c r="BN9" s="458" t="s">
        <v>287</v>
      </c>
      <c r="BO9" s="458" t="s">
        <v>287</v>
      </c>
      <c r="BP9" s="458" t="s">
        <v>287</v>
      </c>
      <c r="BQ9" s="458" t="s">
        <v>287</v>
      </c>
      <c r="BR9" s="458" t="s">
        <v>287</v>
      </c>
      <c r="BS9" s="309" t="s">
        <v>837</v>
      </c>
      <c r="BT9" s="329">
        <v>42541</v>
      </c>
      <c r="BU9" s="309" t="s">
        <v>875</v>
      </c>
      <c r="BV9" s="329">
        <v>42541</v>
      </c>
      <c r="BW9" s="312">
        <v>0.99</v>
      </c>
      <c r="BX9" s="330">
        <v>42541</v>
      </c>
      <c r="BY9" s="309" t="s">
        <v>876</v>
      </c>
      <c r="BZ9" s="329">
        <v>42541</v>
      </c>
      <c r="CA9" s="458" t="s">
        <v>287</v>
      </c>
      <c r="CB9" s="458" t="s">
        <v>287</v>
      </c>
      <c r="CC9" s="309" t="s">
        <v>835</v>
      </c>
      <c r="CD9" s="329">
        <v>42541</v>
      </c>
      <c r="CE9" s="458" t="s">
        <v>287</v>
      </c>
      <c r="CF9" s="309" t="s">
        <v>300</v>
      </c>
      <c r="CG9" s="329">
        <v>42541</v>
      </c>
      <c r="CH9" s="458" t="s">
        <v>287</v>
      </c>
      <c r="CI9" s="461" t="s">
        <v>959</v>
      </c>
      <c r="CJ9" s="309" t="s">
        <v>838</v>
      </c>
      <c r="CK9" s="458" t="s">
        <v>287</v>
      </c>
      <c r="CL9" s="458" t="s">
        <v>287</v>
      </c>
      <c r="CM9" s="458" t="s">
        <v>287</v>
      </c>
      <c r="CN9" s="458" t="s">
        <v>287</v>
      </c>
      <c r="CO9" s="323">
        <v>16319718.956000002</v>
      </c>
      <c r="CP9" s="323">
        <v>48428807.54999999</v>
      </c>
      <c r="CQ9" s="323">
        <v>39412929.162840001</v>
      </c>
      <c r="CR9" s="296" t="s">
        <v>305</v>
      </c>
      <c r="CS9">
        <v>0</v>
      </c>
      <c r="CT9">
        <v>0</v>
      </c>
      <c r="CU9">
        <v>0</v>
      </c>
      <c r="CV9" s="290">
        <v>315049264.5</v>
      </c>
      <c r="CW9">
        <v>0</v>
      </c>
      <c r="CX9" s="290">
        <v>1431460000</v>
      </c>
      <c r="CY9">
        <v>0</v>
      </c>
      <c r="CZ9">
        <v>0</v>
      </c>
      <c r="DA9" t="s">
        <v>877</v>
      </c>
      <c r="DB9" t="s">
        <v>878</v>
      </c>
      <c r="DC9" s="458" t="s">
        <v>287</v>
      </c>
      <c r="DD9" s="458" t="s">
        <v>287</v>
      </c>
      <c r="DE9" s="458" t="s">
        <v>287</v>
      </c>
      <c r="DF9" s="458" t="s">
        <v>287</v>
      </c>
      <c r="DG9" s="290">
        <v>558833565.72000003</v>
      </c>
      <c r="DH9" s="458" t="s">
        <v>287</v>
      </c>
      <c r="DI9" s="458" t="s">
        <v>287</v>
      </c>
      <c r="DJ9" s="458" t="s">
        <v>287</v>
      </c>
      <c r="DK9" s="458" t="s">
        <v>287</v>
      </c>
      <c r="DL9" s="458" t="s">
        <v>287</v>
      </c>
      <c r="DM9" s="458" t="s">
        <v>287</v>
      </c>
      <c r="DN9" s="458" t="s">
        <v>287</v>
      </c>
      <c r="DO9" s="458" t="s">
        <v>287</v>
      </c>
      <c r="DP9" s="458" t="s">
        <v>287</v>
      </c>
      <c r="DQ9" s="458" t="s">
        <v>287</v>
      </c>
      <c r="DR9" s="458" t="s">
        <v>287</v>
      </c>
      <c r="DS9" s="458" t="s">
        <v>287</v>
      </c>
      <c r="DT9" s="458" t="s">
        <v>287</v>
      </c>
      <c r="DU9" s="458" t="s">
        <v>287</v>
      </c>
      <c r="DV9" s="458" t="s">
        <v>287</v>
      </c>
      <c r="DW9" s="458" t="s">
        <v>287</v>
      </c>
      <c r="DX9" s="458" t="s">
        <v>287</v>
      </c>
      <c r="DY9" s="458" t="s">
        <v>287</v>
      </c>
      <c r="DZ9" s="333">
        <v>153688116</v>
      </c>
      <c r="EA9" s="333">
        <v>131088423</v>
      </c>
      <c r="EB9" s="333">
        <v>367211875</v>
      </c>
      <c r="EC9" s="333">
        <v>262176846</v>
      </c>
      <c r="ED9" s="333">
        <v>79237208</v>
      </c>
      <c r="EE9" s="333">
        <v>440044964</v>
      </c>
      <c r="EF9" s="333">
        <v>286356848</v>
      </c>
      <c r="EG9" t="s">
        <v>839</v>
      </c>
      <c r="EH9" t="s">
        <v>879</v>
      </c>
      <c r="EI9" s="293">
        <v>0.92430000000000001</v>
      </c>
      <c r="EJ9" s="293">
        <v>2.8999999999999998E-3</v>
      </c>
      <c r="EK9" s="458" t="s">
        <v>287</v>
      </c>
      <c r="EL9" s="290">
        <v>314965798.10000002</v>
      </c>
      <c r="EM9" s="315">
        <v>1</v>
      </c>
      <c r="EN9" s="458" t="s">
        <v>287</v>
      </c>
      <c r="EO9" s="458" t="s">
        <v>287</v>
      </c>
      <c r="EP9" s="458" t="s">
        <v>287</v>
      </c>
      <c r="EQ9" s="458" t="s">
        <v>287</v>
      </c>
      <c r="ER9" s="458" t="s">
        <v>287</v>
      </c>
      <c r="ES9" s="458" t="s">
        <v>287</v>
      </c>
      <c r="ET9" s="458" t="s">
        <v>287</v>
      </c>
      <c r="EU9" s="458" t="s">
        <v>287</v>
      </c>
      <c r="EV9" s="458" t="s">
        <v>287</v>
      </c>
      <c r="EW9" s="458" t="s">
        <v>287</v>
      </c>
      <c r="EX9" s="458" t="s">
        <v>287</v>
      </c>
      <c r="EY9" s="458" t="s">
        <v>287</v>
      </c>
      <c r="EZ9" s="458" t="s">
        <v>287</v>
      </c>
      <c r="FA9" s="458" t="s">
        <v>287</v>
      </c>
      <c r="FB9" s="458" t="s">
        <v>287</v>
      </c>
      <c r="FC9" s="458" t="s">
        <v>287</v>
      </c>
      <c r="FD9" s="458" t="s">
        <v>287</v>
      </c>
      <c r="FE9" s="458" t="s">
        <v>287</v>
      </c>
      <c r="FF9" s="458" t="s">
        <v>287</v>
      </c>
      <c r="FG9" s="458" t="s">
        <v>287</v>
      </c>
      <c r="FH9" s="458" t="s">
        <v>287</v>
      </c>
      <c r="FI9" s="332">
        <v>0.99299999999999999</v>
      </c>
      <c r="FJ9" s="332">
        <v>1</v>
      </c>
      <c r="FK9" s="458" t="s">
        <v>847</v>
      </c>
      <c r="FL9" s="328">
        <v>0</v>
      </c>
      <c r="FM9" s="458" t="s">
        <v>961</v>
      </c>
      <c r="FN9" s="296">
        <v>30</v>
      </c>
      <c r="FO9" s="296">
        <v>9</v>
      </c>
      <c r="FP9" s="458" t="s">
        <v>287</v>
      </c>
      <c r="FQ9" s="458" t="s">
        <v>287</v>
      </c>
      <c r="FR9" s="296">
        <v>30</v>
      </c>
      <c r="FS9" s="296">
        <v>8</v>
      </c>
      <c r="FT9" s="296">
        <v>1</v>
      </c>
      <c r="FU9" s="296">
        <v>23</v>
      </c>
      <c r="FV9" s="296">
        <v>7</v>
      </c>
      <c r="FW9" s="458" t="s">
        <v>287</v>
      </c>
      <c r="FX9" s="458" t="s">
        <v>287</v>
      </c>
      <c r="FY9" s="458" t="s">
        <v>287</v>
      </c>
      <c r="FZ9" s="458" t="s">
        <v>287</v>
      </c>
      <c r="GA9" s="458" t="s">
        <v>287</v>
      </c>
      <c r="GB9" s="458" t="s">
        <v>287</v>
      </c>
      <c r="GC9" s="458" t="s">
        <v>287</v>
      </c>
      <c r="GD9" s="458" t="s">
        <v>287</v>
      </c>
      <c r="GE9" s="293">
        <v>0.5005092362064113</v>
      </c>
      <c r="GF9" s="293">
        <v>0.57273767467959602</v>
      </c>
      <c r="GG9" s="293">
        <v>0.70693955029731537</v>
      </c>
      <c r="GH9" s="293">
        <v>0.76305445934127103</v>
      </c>
      <c r="GI9" s="296" t="s">
        <v>711</v>
      </c>
      <c r="GJ9" s="296" t="s">
        <v>711</v>
      </c>
      <c r="GK9" s="291">
        <v>0.5033110743749909</v>
      </c>
      <c r="GL9" s="291">
        <v>0.5033110743749909</v>
      </c>
      <c r="GM9" s="291">
        <v>0.70288832358467734</v>
      </c>
      <c r="GN9" s="291">
        <v>0.70288832358467734</v>
      </c>
      <c r="GO9" s="458" t="s">
        <v>287</v>
      </c>
      <c r="GP9" s="458" t="s">
        <v>287</v>
      </c>
      <c r="GQ9" s="458" t="s">
        <v>287</v>
      </c>
      <c r="GR9" s="458" t="s">
        <v>287</v>
      </c>
      <c r="GS9" s="458" t="s">
        <v>287</v>
      </c>
      <c r="GT9" s="458" t="s">
        <v>287</v>
      </c>
      <c r="GU9" s="458" t="s">
        <v>287</v>
      </c>
      <c r="GV9" s="458" t="s">
        <v>287</v>
      </c>
      <c r="GW9" s="458" t="s">
        <v>287</v>
      </c>
      <c r="GX9" s="458" t="s">
        <v>287</v>
      </c>
      <c r="GY9" s="458" t="s">
        <v>287</v>
      </c>
      <c r="GZ9" s="458" t="s">
        <v>287</v>
      </c>
      <c r="HA9" s="458" t="s">
        <v>287</v>
      </c>
      <c r="HB9" s="458" t="s">
        <v>287</v>
      </c>
      <c r="HC9" s="458" t="s">
        <v>287</v>
      </c>
      <c r="HD9" s="458" t="s">
        <v>287</v>
      </c>
      <c r="HE9" s="458" t="s">
        <v>287</v>
      </c>
      <c r="HF9" s="458" t="s">
        <v>287</v>
      </c>
      <c r="HG9" s="458" t="s">
        <v>287</v>
      </c>
      <c r="HH9" s="458" t="s">
        <v>287</v>
      </c>
      <c r="HI9" s="458" t="s">
        <v>287</v>
      </c>
      <c r="HJ9" s="458" t="s">
        <v>287</v>
      </c>
      <c r="HK9" s="458" t="s">
        <v>287</v>
      </c>
      <c r="HL9" s="458" t="s">
        <v>287</v>
      </c>
      <c r="HM9" s="458" t="s">
        <v>287</v>
      </c>
      <c r="HN9" s="458" t="s">
        <v>287</v>
      </c>
      <c r="HO9" s="458" t="s">
        <v>287</v>
      </c>
      <c r="HP9" s="458" t="s">
        <v>287</v>
      </c>
    </row>
    <row r="10" spans="1:224" ht="15.5" customHeight="1" x14ac:dyDescent="0.35">
      <c r="A10" s="288">
        <v>44377</v>
      </c>
      <c r="B10" t="s">
        <v>873</v>
      </c>
      <c r="C10" t="s">
        <v>1</v>
      </c>
      <c r="D10" t="s">
        <v>832</v>
      </c>
      <c r="E10" s="458" t="s">
        <v>287</v>
      </c>
      <c r="F10" s="289">
        <v>25000000</v>
      </c>
      <c r="G10" s="289">
        <v>60000000</v>
      </c>
      <c r="H10" s="289">
        <v>15000000</v>
      </c>
      <c r="I10" s="289">
        <v>19369822.52</v>
      </c>
      <c r="J10" s="458" t="s">
        <v>287</v>
      </c>
      <c r="K10" s="458" t="s">
        <v>287</v>
      </c>
      <c r="L10" s="458" t="s">
        <v>287</v>
      </c>
      <c r="M10" s="458" t="s">
        <v>287</v>
      </c>
      <c r="N10" s="458" t="s">
        <v>287</v>
      </c>
      <c r="O10" s="458" t="s">
        <v>287</v>
      </c>
      <c r="P10" s="458" t="s">
        <v>287</v>
      </c>
      <c r="Q10" s="458" t="s">
        <v>287</v>
      </c>
      <c r="R10" s="458" t="s">
        <v>287</v>
      </c>
      <c r="S10" s="458" t="s">
        <v>287</v>
      </c>
      <c r="T10" s="458" t="s">
        <v>287</v>
      </c>
      <c r="U10" s="458" t="s">
        <v>287</v>
      </c>
      <c r="V10" s="458" t="s">
        <v>287</v>
      </c>
      <c r="W10" s="458" t="s">
        <v>287</v>
      </c>
      <c r="X10" s="458" t="s">
        <v>287</v>
      </c>
      <c r="Y10" s="458" t="s">
        <v>287</v>
      </c>
      <c r="Z10" s="458" t="s">
        <v>287</v>
      </c>
      <c r="AA10" s="458" t="s">
        <v>287</v>
      </c>
      <c r="AB10" s="458" t="s">
        <v>287</v>
      </c>
      <c r="AC10" s="458" t="s">
        <v>287</v>
      </c>
      <c r="AD10" s="458" t="s">
        <v>287</v>
      </c>
      <c r="AE10" s="309" t="s">
        <v>874</v>
      </c>
      <c r="AF10" s="459" t="s">
        <v>963</v>
      </c>
      <c r="AG10" s="458" t="s">
        <v>287</v>
      </c>
      <c r="AH10" s="458" t="s">
        <v>287</v>
      </c>
      <c r="AI10" s="458" t="s">
        <v>287</v>
      </c>
      <c r="AJ10" s="458" t="s">
        <v>287</v>
      </c>
      <c r="AK10" s="458" t="s">
        <v>287</v>
      </c>
      <c r="AL10" s="458" t="s">
        <v>287</v>
      </c>
      <c r="AM10" s="458" t="s">
        <v>287</v>
      </c>
      <c r="AN10" s="458" t="s">
        <v>287</v>
      </c>
      <c r="AO10" s="458" t="s">
        <v>287</v>
      </c>
      <c r="AP10" s="458" t="s">
        <v>287</v>
      </c>
      <c r="AQ10" s="458" t="s">
        <v>287</v>
      </c>
      <c r="AR10" s="458" t="s">
        <v>287</v>
      </c>
      <c r="AS10" s="295" t="s">
        <v>880</v>
      </c>
      <c r="AT10" s="309" t="s">
        <v>834</v>
      </c>
      <c r="AU10" s="322">
        <v>0.99</v>
      </c>
      <c r="AV10" s="309" t="s">
        <v>835</v>
      </c>
      <c r="AW10" s="309" t="s">
        <v>836</v>
      </c>
      <c r="AX10" s="318">
        <v>0</v>
      </c>
      <c r="AY10" s="309">
        <v>28332414.442800004</v>
      </c>
      <c r="AZ10" s="458" t="s">
        <v>287</v>
      </c>
      <c r="BA10" s="458" t="s">
        <v>287</v>
      </c>
      <c r="BB10" s="458" t="s">
        <v>287</v>
      </c>
      <c r="BC10" s="458" t="s">
        <v>287</v>
      </c>
      <c r="BD10" s="458" t="s">
        <v>287</v>
      </c>
      <c r="BE10" s="458" t="s">
        <v>287</v>
      </c>
      <c r="BF10" s="458" t="s">
        <v>287</v>
      </c>
      <c r="BG10" s="458" t="s">
        <v>287</v>
      </c>
      <c r="BH10" s="458" t="s">
        <v>287</v>
      </c>
      <c r="BI10" s="458" t="s">
        <v>287</v>
      </c>
      <c r="BJ10" s="458" t="s">
        <v>287</v>
      </c>
      <c r="BK10" s="458" t="s">
        <v>287</v>
      </c>
      <c r="BL10" s="458" t="s">
        <v>287</v>
      </c>
      <c r="BM10" s="458" t="s">
        <v>287</v>
      </c>
      <c r="BN10" s="458" t="s">
        <v>287</v>
      </c>
      <c r="BO10" s="458" t="s">
        <v>287</v>
      </c>
      <c r="BP10" s="458" t="s">
        <v>287</v>
      </c>
      <c r="BQ10" s="458" t="s">
        <v>287</v>
      </c>
      <c r="BR10" s="458" t="s">
        <v>287</v>
      </c>
      <c r="BS10" s="309" t="s">
        <v>837</v>
      </c>
      <c r="BT10" s="329">
        <v>42541</v>
      </c>
      <c r="BU10" s="309" t="s">
        <v>875</v>
      </c>
      <c r="BV10" s="329">
        <v>42541</v>
      </c>
      <c r="BW10" s="312">
        <v>0.99</v>
      </c>
      <c r="BX10" s="330">
        <v>42541</v>
      </c>
      <c r="BY10" s="309" t="s">
        <v>876</v>
      </c>
      <c r="BZ10" s="329">
        <v>42541</v>
      </c>
      <c r="CA10" s="458" t="s">
        <v>287</v>
      </c>
      <c r="CB10" s="458" t="s">
        <v>287</v>
      </c>
      <c r="CC10" s="309" t="s">
        <v>835</v>
      </c>
      <c r="CD10" s="329">
        <v>42541</v>
      </c>
      <c r="CE10" s="458" t="s">
        <v>287</v>
      </c>
      <c r="CF10" s="309" t="s">
        <v>300</v>
      </c>
      <c r="CG10" s="329">
        <v>42541</v>
      </c>
      <c r="CH10" s="458" t="s">
        <v>287</v>
      </c>
      <c r="CI10" s="461" t="s">
        <v>959</v>
      </c>
      <c r="CJ10" s="309" t="s">
        <v>838</v>
      </c>
      <c r="CK10" s="458" t="s">
        <v>287</v>
      </c>
      <c r="CL10" s="458" t="s">
        <v>287</v>
      </c>
      <c r="CM10" s="458" t="s">
        <v>287</v>
      </c>
      <c r="CN10" s="458" t="s">
        <v>287</v>
      </c>
      <c r="CO10" s="333">
        <v>11136002.453833338</v>
      </c>
      <c r="CP10" s="333">
        <v>25036153.210000001</v>
      </c>
      <c r="CQ10" s="333">
        <v>18643580.468560003</v>
      </c>
      <c r="CR10" s="296" t="s">
        <v>305</v>
      </c>
      <c r="CS10">
        <v>0</v>
      </c>
      <c r="CT10">
        <v>0</v>
      </c>
      <c r="CU10">
        <v>0</v>
      </c>
      <c r="CV10" s="290">
        <v>316349713.08999997</v>
      </c>
      <c r="CW10">
        <v>0</v>
      </c>
      <c r="CX10" s="290">
        <v>1431520000</v>
      </c>
      <c r="CY10">
        <v>0</v>
      </c>
      <c r="CZ10">
        <v>0</v>
      </c>
      <c r="DA10" t="s">
        <v>877</v>
      </c>
      <c r="DB10" t="s">
        <v>878</v>
      </c>
      <c r="DC10" s="458" t="s">
        <v>287</v>
      </c>
      <c r="DD10" s="458" t="s">
        <v>287</v>
      </c>
      <c r="DE10" s="458" t="s">
        <v>287</v>
      </c>
      <c r="DF10" s="458" t="s">
        <v>287</v>
      </c>
      <c r="DG10" s="290">
        <v>558833565.72000003</v>
      </c>
      <c r="DH10" s="458" t="s">
        <v>287</v>
      </c>
      <c r="DI10" s="458" t="s">
        <v>287</v>
      </c>
      <c r="DJ10" s="458" t="s">
        <v>287</v>
      </c>
      <c r="DK10" s="458" t="s">
        <v>287</v>
      </c>
      <c r="DL10" s="458" t="s">
        <v>287</v>
      </c>
      <c r="DM10" s="458" t="s">
        <v>287</v>
      </c>
      <c r="DN10" s="458" t="s">
        <v>287</v>
      </c>
      <c r="DO10" s="458" t="s">
        <v>287</v>
      </c>
      <c r="DP10" s="458" t="s">
        <v>287</v>
      </c>
      <c r="DQ10" s="458" t="s">
        <v>287</v>
      </c>
      <c r="DR10" s="458" t="s">
        <v>287</v>
      </c>
      <c r="DS10" s="458" t="s">
        <v>287</v>
      </c>
      <c r="DT10" s="458" t="s">
        <v>287</v>
      </c>
      <c r="DU10" s="458" t="s">
        <v>287</v>
      </c>
      <c r="DV10" s="458" t="s">
        <v>287</v>
      </c>
      <c r="DW10" s="458" t="s">
        <v>287</v>
      </c>
      <c r="DX10" s="458" t="s">
        <v>287</v>
      </c>
      <c r="DY10" s="458" t="s">
        <v>287</v>
      </c>
      <c r="DZ10" s="333">
        <v>153688116</v>
      </c>
      <c r="EA10" s="333">
        <v>131088423</v>
      </c>
      <c r="EB10" s="333">
        <v>367211875</v>
      </c>
      <c r="EC10" s="333">
        <v>262176846</v>
      </c>
      <c r="ED10" s="333">
        <v>79237208</v>
      </c>
      <c r="EE10" s="333">
        <v>440044964</v>
      </c>
      <c r="EF10" s="333">
        <v>286356848</v>
      </c>
      <c r="EG10" t="s">
        <v>839</v>
      </c>
      <c r="EH10" t="s">
        <v>879</v>
      </c>
      <c r="EI10" s="293">
        <v>0.92430000000000001</v>
      </c>
      <c r="EJ10" s="293">
        <v>2.8999999999999998E-3</v>
      </c>
      <c r="EK10" s="458" t="s">
        <v>287</v>
      </c>
      <c r="EL10" s="290">
        <v>316266125.86000001</v>
      </c>
      <c r="EM10" s="315">
        <v>1</v>
      </c>
      <c r="EN10" s="458" t="s">
        <v>287</v>
      </c>
      <c r="EO10" s="458" t="s">
        <v>287</v>
      </c>
      <c r="EP10" s="458" t="s">
        <v>287</v>
      </c>
      <c r="EQ10" s="458" t="s">
        <v>287</v>
      </c>
      <c r="ER10" s="458" t="s">
        <v>287</v>
      </c>
      <c r="ES10" s="458" t="s">
        <v>287</v>
      </c>
      <c r="ET10" s="458" t="s">
        <v>287</v>
      </c>
      <c r="EU10" s="458" t="s">
        <v>287</v>
      </c>
      <c r="EV10" s="458" t="s">
        <v>287</v>
      </c>
      <c r="EW10" s="458" t="s">
        <v>287</v>
      </c>
      <c r="EX10" s="458" t="s">
        <v>287</v>
      </c>
      <c r="EY10" s="458" t="s">
        <v>287</v>
      </c>
      <c r="EZ10" s="458" t="s">
        <v>287</v>
      </c>
      <c r="FA10" s="458" t="s">
        <v>287</v>
      </c>
      <c r="FB10" s="458" t="s">
        <v>287</v>
      </c>
      <c r="FC10" s="458" t="s">
        <v>287</v>
      </c>
      <c r="FD10" s="458" t="s">
        <v>287</v>
      </c>
      <c r="FE10" s="458" t="s">
        <v>287</v>
      </c>
      <c r="FF10" s="458" t="s">
        <v>287</v>
      </c>
      <c r="FG10" s="458" t="s">
        <v>287</v>
      </c>
      <c r="FH10" s="458" t="s">
        <v>287</v>
      </c>
      <c r="FI10" s="332">
        <v>0.99600000000000011</v>
      </c>
      <c r="FJ10" s="332">
        <v>1</v>
      </c>
      <c r="FK10" s="458" t="s">
        <v>847</v>
      </c>
      <c r="FL10" s="328">
        <v>0</v>
      </c>
      <c r="FM10" s="458" t="s">
        <v>961</v>
      </c>
      <c r="FN10" s="296">
        <v>30</v>
      </c>
      <c r="FO10" s="296">
        <v>9</v>
      </c>
      <c r="FP10" s="458" t="s">
        <v>287</v>
      </c>
      <c r="FQ10" s="458" t="s">
        <v>287</v>
      </c>
      <c r="FR10" s="296">
        <v>30</v>
      </c>
      <c r="FS10" s="296">
        <v>8</v>
      </c>
      <c r="FT10" s="296">
        <v>1</v>
      </c>
      <c r="FU10" s="296">
        <v>23</v>
      </c>
      <c r="FV10" s="296">
        <v>7</v>
      </c>
      <c r="FW10" s="458" t="s">
        <v>287</v>
      </c>
      <c r="FX10" s="458" t="s">
        <v>287</v>
      </c>
      <c r="FY10" s="458" t="s">
        <v>287</v>
      </c>
      <c r="FZ10" s="458" t="s">
        <v>287</v>
      </c>
      <c r="GA10" s="458" t="s">
        <v>287</v>
      </c>
      <c r="GB10" s="458" t="s">
        <v>287</v>
      </c>
      <c r="GC10" s="458" t="s">
        <v>287</v>
      </c>
      <c r="GD10" s="458" t="s">
        <v>287</v>
      </c>
      <c r="GE10" s="335">
        <v>0.5198428214632913</v>
      </c>
      <c r="GF10" s="335">
        <v>0.5396159330069954</v>
      </c>
      <c r="GG10" s="335">
        <v>0.70207362698379427</v>
      </c>
      <c r="GH10" s="335">
        <v>0.71979017793835531</v>
      </c>
      <c r="GI10" s="296" t="s">
        <v>711</v>
      </c>
      <c r="GJ10" s="296" t="s">
        <v>711</v>
      </c>
      <c r="GK10" s="291">
        <v>0.49636313291320744</v>
      </c>
      <c r="GL10" s="291">
        <v>0.49636313291320744</v>
      </c>
      <c r="GM10" s="291">
        <v>0.69700529914819265</v>
      </c>
      <c r="GN10" s="291">
        <v>0.69700529914819265</v>
      </c>
      <c r="GO10" s="458" t="s">
        <v>287</v>
      </c>
      <c r="GP10" s="458" t="s">
        <v>287</v>
      </c>
      <c r="GQ10" s="458" t="s">
        <v>287</v>
      </c>
      <c r="GR10" s="458" t="s">
        <v>287</v>
      </c>
      <c r="GS10" s="458" t="s">
        <v>287</v>
      </c>
      <c r="GT10" s="458" t="s">
        <v>287</v>
      </c>
      <c r="GU10" s="458" t="s">
        <v>287</v>
      </c>
      <c r="GV10" s="458" t="s">
        <v>287</v>
      </c>
      <c r="GW10" s="458" t="s">
        <v>287</v>
      </c>
      <c r="GX10" s="458" t="s">
        <v>287</v>
      </c>
      <c r="GY10" s="458" t="s">
        <v>287</v>
      </c>
      <c r="GZ10" s="458" t="s">
        <v>287</v>
      </c>
      <c r="HA10" s="458" t="s">
        <v>287</v>
      </c>
      <c r="HB10" s="458" t="s">
        <v>287</v>
      </c>
      <c r="HC10" s="458" t="s">
        <v>287</v>
      </c>
      <c r="HD10" s="458" t="s">
        <v>287</v>
      </c>
      <c r="HE10" s="458" t="s">
        <v>287</v>
      </c>
      <c r="HF10" s="458" t="s">
        <v>287</v>
      </c>
      <c r="HG10" s="458" t="s">
        <v>287</v>
      </c>
      <c r="HH10" s="458" t="s">
        <v>287</v>
      </c>
      <c r="HI10" s="458" t="s">
        <v>287</v>
      </c>
      <c r="HJ10" s="458" t="s">
        <v>287</v>
      </c>
      <c r="HK10" s="458" t="s">
        <v>287</v>
      </c>
      <c r="HL10" s="458" t="s">
        <v>287</v>
      </c>
      <c r="HM10" s="458" t="s">
        <v>287</v>
      </c>
      <c r="HN10" s="458" t="s">
        <v>287</v>
      </c>
      <c r="HO10" s="458" t="s">
        <v>287</v>
      </c>
      <c r="HP10" s="458" t="s">
        <v>287</v>
      </c>
    </row>
    <row r="11" spans="1:224" ht="15.5" customHeight="1" x14ac:dyDescent="0.35">
      <c r="A11" s="288">
        <v>44469</v>
      </c>
      <c r="B11" t="s">
        <v>873</v>
      </c>
      <c r="C11" t="s">
        <v>1</v>
      </c>
      <c r="D11" t="s">
        <v>832</v>
      </c>
      <c r="E11" s="458" t="s">
        <v>287</v>
      </c>
      <c r="F11" s="289">
        <v>25000000</v>
      </c>
      <c r="G11" s="289">
        <v>60000000</v>
      </c>
      <c r="H11" s="289">
        <v>15000000</v>
      </c>
      <c r="I11" s="289">
        <v>19456471.730000004</v>
      </c>
      <c r="J11" s="458" t="s">
        <v>287</v>
      </c>
      <c r="K11" s="458" t="s">
        <v>287</v>
      </c>
      <c r="L11" s="458" t="s">
        <v>287</v>
      </c>
      <c r="M11" s="458" t="s">
        <v>287</v>
      </c>
      <c r="N11" s="458" t="s">
        <v>287</v>
      </c>
      <c r="O11" s="458" t="s">
        <v>287</v>
      </c>
      <c r="P11" s="458" t="s">
        <v>287</v>
      </c>
      <c r="Q11" s="458" t="s">
        <v>287</v>
      </c>
      <c r="R11" s="458" t="s">
        <v>287</v>
      </c>
      <c r="S11" s="458" t="s">
        <v>287</v>
      </c>
      <c r="T11" s="458" t="s">
        <v>287</v>
      </c>
      <c r="U11" s="458" t="s">
        <v>287</v>
      </c>
      <c r="V11" s="458" t="s">
        <v>287</v>
      </c>
      <c r="W11" s="458" t="s">
        <v>287</v>
      </c>
      <c r="X11" s="458" t="s">
        <v>287</v>
      </c>
      <c r="Y11" s="458" t="s">
        <v>287</v>
      </c>
      <c r="Z11" s="458" t="s">
        <v>287</v>
      </c>
      <c r="AA11" s="458" t="s">
        <v>287</v>
      </c>
      <c r="AB11" s="458" t="s">
        <v>287</v>
      </c>
      <c r="AC11" s="458" t="s">
        <v>287</v>
      </c>
      <c r="AD11" s="458" t="s">
        <v>287</v>
      </c>
      <c r="AE11" s="309" t="s">
        <v>874</v>
      </c>
      <c r="AF11" s="458" t="s">
        <v>963</v>
      </c>
      <c r="AG11" s="458" t="s">
        <v>287</v>
      </c>
      <c r="AH11" s="458" t="s">
        <v>287</v>
      </c>
      <c r="AI11" s="458" t="s">
        <v>287</v>
      </c>
      <c r="AJ11" s="458" t="s">
        <v>287</v>
      </c>
      <c r="AK11" s="458" t="s">
        <v>287</v>
      </c>
      <c r="AL11" s="458" t="s">
        <v>287</v>
      </c>
      <c r="AM11" s="458" t="s">
        <v>287</v>
      </c>
      <c r="AN11" s="458" t="s">
        <v>287</v>
      </c>
      <c r="AO11" s="458" t="s">
        <v>287</v>
      </c>
      <c r="AP11" s="458" t="s">
        <v>287</v>
      </c>
      <c r="AQ11" s="458" t="s">
        <v>287</v>
      </c>
      <c r="AR11" s="458" t="s">
        <v>287</v>
      </c>
      <c r="AS11" s="295" t="s">
        <v>880</v>
      </c>
      <c r="AT11" s="309" t="s">
        <v>834</v>
      </c>
      <c r="AU11" s="322">
        <v>0.99</v>
      </c>
      <c r="AV11" s="309" t="s">
        <v>835</v>
      </c>
      <c r="AW11" s="309" t="s">
        <v>836</v>
      </c>
      <c r="AX11" s="318">
        <v>0</v>
      </c>
      <c r="AY11" s="309">
        <v>15323070.4252</v>
      </c>
      <c r="AZ11" s="458" t="s">
        <v>287</v>
      </c>
      <c r="BA11" s="458" t="s">
        <v>287</v>
      </c>
      <c r="BB11" s="458" t="s">
        <v>287</v>
      </c>
      <c r="BC11" s="458" t="s">
        <v>287</v>
      </c>
      <c r="BD11" s="458" t="s">
        <v>287</v>
      </c>
      <c r="BE11" s="458" t="s">
        <v>287</v>
      </c>
      <c r="BF11" s="458" t="s">
        <v>287</v>
      </c>
      <c r="BG11" s="458" t="s">
        <v>287</v>
      </c>
      <c r="BH11" s="458" t="s">
        <v>287</v>
      </c>
      <c r="BI11" s="458" t="s">
        <v>287</v>
      </c>
      <c r="BJ11" s="458" t="s">
        <v>287</v>
      </c>
      <c r="BK11" s="458" t="s">
        <v>287</v>
      </c>
      <c r="BL11" s="458" t="s">
        <v>287</v>
      </c>
      <c r="BM11" s="458" t="s">
        <v>287</v>
      </c>
      <c r="BN11" s="458" t="s">
        <v>287</v>
      </c>
      <c r="BO11" s="458" t="s">
        <v>287</v>
      </c>
      <c r="BP11" s="458" t="s">
        <v>287</v>
      </c>
      <c r="BQ11" s="458" t="s">
        <v>287</v>
      </c>
      <c r="BR11" s="458" t="s">
        <v>287</v>
      </c>
      <c r="BS11" s="309" t="s">
        <v>837</v>
      </c>
      <c r="BT11" s="329">
        <v>42541</v>
      </c>
      <c r="BU11" s="309" t="s">
        <v>875</v>
      </c>
      <c r="BV11" s="329">
        <v>42541</v>
      </c>
      <c r="BW11" s="291">
        <v>0.99</v>
      </c>
      <c r="BX11" s="330">
        <v>42541</v>
      </c>
      <c r="BY11" s="309" t="s">
        <v>876</v>
      </c>
      <c r="BZ11" s="329">
        <v>42541</v>
      </c>
      <c r="CA11" s="458" t="s">
        <v>287</v>
      </c>
      <c r="CB11" s="458" t="s">
        <v>287</v>
      </c>
      <c r="CC11" s="309" t="s">
        <v>835</v>
      </c>
      <c r="CD11" s="329">
        <v>42541</v>
      </c>
      <c r="CE11" s="458" t="s">
        <v>287</v>
      </c>
      <c r="CF11" s="309" t="s">
        <v>300</v>
      </c>
      <c r="CG11" s="329">
        <v>42541</v>
      </c>
      <c r="CH11" s="458" t="s">
        <v>287</v>
      </c>
      <c r="CI11" s="461" t="s">
        <v>959</v>
      </c>
      <c r="CJ11" s="309" t="s">
        <v>838</v>
      </c>
      <c r="CK11" s="458" t="s">
        <v>287</v>
      </c>
      <c r="CL11" s="458" t="s">
        <v>287</v>
      </c>
      <c r="CM11" s="458" t="s">
        <v>287</v>
      </c>
      <c r="CN11" s="458" t="s">
        <v>287</v>
      </c>
      <c r="CO11" s="333">
        <v>7541524.7706666654</v>
      </c>
      <c r="CP11" s="333">
        <v>15546005.220000003</v>
      </c>
      <c r="CQ11" s="333">
        <v>6059181.5711000003</v>
      </c>
      <c r="CR11" s="296" t="s">
        <v>305</v>
      </c>
      <c r="CS11">
        <v>0</v>
      </c>
      <c r="CT11">
        <v>0</v>
      </c>
      <c r="CU11">
        <v>0</v>
      </c>
      <c r="CV11" s="290">
        <v>309083386.39999998</v>
      </c>
      <c r="CW11">
        <v>0</v>
      </c>
      <c r="CX11" s="290">
        <v>1431870000</v>
      </c>
      <c r="CY11">
        <v>0</v>
      </c>
      <c r="CZ11">
        <v>0</v>
      </c>
      <c r="DA11" t="s">
        <v>877</v>
      </c>
      <c r="DB11" t="s">
        <v>878</v>
      </c>
      <c r="DC11" s="458" t="s">
        <v>287</v>
      </c>
      <c r="DD11" s="458" t="s">
        <v>287</v>
      </c>
      <c r="DE11" s="458" t="s">
        <v>287</v>
      </c>
      <c r="DF11" s="458" t="s">
        <v>287</v>
      </c>
      <c r="DG11" s="336">
        <v>440691645.43000001</v>
      </c>
      <c r="DH11" s="458" t="s">
        <v>287</v>
      </c>
      <c r="DI11" s="458" t="s">
        <v>287</v>
      </c>
      <c r="DJ11" s="458" t="s">
        <v>287</v>
      </c>
      <c r="DK11" s="458" t="s">
        <v>287</v>
      </c>
      <c r="DL11" s="458" t="s">
        <v>287</v>
      </c>
      <c r="DM11" s="458" t="s">
        <v>287</v>
      </c>
      <c r="DN11" s="458" t="s">
        <v>287</v>
      </c>
      <c r="DO11" s="458" t="s">
        <v>287</v>
      </c>
      <c r="DP11" s="458" t="s">
        <v>287</v>
      </c>
      <c r="DQ11" s="458" t="s">
        <v>287</v>
      </c>
      <c r="DR11" s="458" t="s">
        <v>287</v>
      </c>
      <c r="DS11" s="458" t="s">
        <v>287</v>
      </c>
      <c r="DT11" s="458" t="s">
        <v>287</v>
      </c>
      <c r="DU11" s="458" t="s">
        <v>287</v>
      </c>
      <c r="DV11" s="458" t="s">
        <v>287</v>
      </c>
      <c r="DW11" s="458" t="s">
        <v>287</v>
      </c>
      <c r="DX11" s="458" t="s">
        <v>287</v>
      </c>
      <c r="DY11" s="458" t="s">
        <v>287</v>
      </c>
      <c r="DZ11" s="333">
        <v>153688116</v>
      </c>
      <c r="EA11" s="333">
        <v>131088423</v>
      </c>
      <c r="EB11" s="333">
        <v>367211875</v>
      </c>
      <c r="EC11" s="333">
        <v>262176846</v>
      </c>
      <c r="ED11" s="333">
        <v>79237208</v>
      </c>
      <c r="EE11" s="333">
        <v>440044964</v>
      </c>
      <c r="EF11" s="333">
        <v>286356848</v>
      </c>
      <c r="EG11" t="s">
        <v>839</v>
      </c>
      <c r="EH11" t="s">
        <v>879</v>
      </c>
      <c r="EI11" s="293">
        <v>0.92430000000000001</v>
      </c>
      <c r="EJ11" s="293">
        <v>2.8999999999999998E-3</v>
      </c>
      <c r="EK11" s="458" t="s">
        <v>287</v>
      </c>
      <c r="EL11" s="290">
        <v>308999094.54999995</v>
      </c>
      <c r="EM11" s="315">
        <v>1</v>
      </c>
      <c r="EN11" s="458" t="s">
        <v>287</v>
      </c>
      <c r="EO11" s="458" t="s">
        <v>287</v>
      </c>
      <c r="EP11" s="458" t="s">
        <v>287</v>
      </c>
      <c r="EQ11" s="458" t="s">
        <v>287</v>
      </c>
      <c r="ER11" s="458" t="s">
        <v>287</v>
      </c>
      <c r="ES11" s="458" t="s">
        <v>287</v>
      </c>
      <c r="ET11" s="458" t="s">
        <v>287</v>
      </c>
      <c r="EU11" s="458" t="s">
        <v>287</v>
      </c>
      <c r="EV11" s="458" t="s">
        <v>287</v>
      </c>
      <c r="EW11" s="458" t="s">
        <v>287</v>
      </c>
      <c r="EX11" s="458" t="s">
        <v>287</v>
      </c>
      <c r="EY11" s="458" t="s">
        <v>287</v>
      </c>
      <c r="EZ11" s="458" t="s">
        <v>287</v>
      </c>
      <c r="FA11" s="458" t="s">
        <v>287</v>
      </c>
      <c r="FB11" s="458" t="s">
        <v>287</v>
      </c>
      <c r="FC11" s="458" t="s">
        <v>287</v>
      </c>
      <c r="FD11" s="458" t="s">
        <v>287</v>
      </c>
      <c r="FE11" s="458" t="s">
        <v>287</v>
      </c>
      <c r="FF11" s="458" t="s">
        <v>287</v>
      </c>
      <c r="FG11" s="458" t="s">
        <v>287</v>
      </c>
      <c r="FH11" s="458" t="s">
        <v>287</v>
      </c>
      <c r="FI11" s="332">
        <v>0.99600000000000011</v>
      </c>
      <c r="FJ11" s="332">
        <v>1</v>
      </c>
      <c r="FK11" s="458" t="s">
        <v>847</v>
      </c>
      <c r="FL11" s="328">
        <v>0</v>
      </c>
      <c r="FM11" s="458" t="s">
        <v>961</v>
      </c>
      <c r="FN11" s="296">
        <v>30</v>
      </c>
      <c r="FO11" s="296">
        <v>9</v>
      </c>
      <c r="FP11" s="458" t="s">
        <v>287</v>
      </c>
      <c r="FQ11" s="458" t="s">
        <v>287</v>
      </c>
      <c r="FR11" s="296">
        <v>30</v>
      </c>
      <c r="FS11" s="296">
        <v>8</v>
      </c>
      <c r="FT11" s="296">
        <v>1</v>
      </c>
      <c r="FU11" s="296">
        <v>23</v>
      </c>
      <c r="FV11" s="296">
        <v>7</v>
      </c>
      <c r="FW11" s="458" t="s">
        <v>287</v>
      </c>
      <c r="FX11" s="458" t="s">
        <v>287</v>
      </c>
      <c r="FY11" s="458" t="s">
        <v>287</v>
      </c>
      <c r="FZ11" s="458" t="s">
        <v>287</v>
      </c>
      <c r="GA11" s="458" t="s">
        <v>287</v>
      </c>
      <c r="GB11" s="458" t="s">
        <v>287</v>
      </c>
      <c r="GC11" s="458" t="s">
        <v>287</v>
      </c>
      <c r="GD11" s="458" t="s">
        <v>287</v>
      </c>
      <c r="GE11" s="335">
        <v>0.53461765969330532</v>
      </c>
      <c r="GF11" s="335">
        <v>0.55090944992633173</v>
      </c>
      <c r="GG11" s="335">
        <v>0.70937043737150096</v>
      </c>
      <c r="GH11" s="335">
        <v>0.72282308654028204</v>
      </c>
      <c r="GI11" s="296" t="s">
        <v>711</v>
      </c>
      <c r="GJ11" s="296" t="s">
        <v>711</v>
      </c>
      <c r="GK11" s="335">
        <v>0.47510000000000002</v>
      </c>
      <c r="GL11" s="335">
        <v>0.47510000000000002</v>
      </c>
      <c r="GM11" s="335">
        <v>0.68340000000000001</v>
      </c>
      <c r="GN11" s="335">
        <v>0.68340000000000001</v>
      </c>
      <c r="GO11" s="458" t="s">
        <v>287</v>
      </c>
      <c r="GP11" s="458" t="s">
        <v>287</v>
      </c>
      <c r="GQ11" s="458" t="s">
        <v>287</v>
      </c>
      <c r="GR11" s="458" t="s">
        <v>287</v>
      </c>
      <c r="GS11" s="458" t="s">
        <v>287</v>
      </c>
      <c r="GT11" s="458" t="s">
        <v>287</v>
      </c>
      <c r="GU11" s="458" t="s">
        <v>287</v>
      </c>
      <c r="GV11" s="458" t="s">
        <v>287</v>
      </c>
      <c r="GW11" s="458" t="s">
        <v>287</v>
      </c>
      <c r="GX11" s="458" t="s">
        <v>287</v>
      </c>
      <c r="GY11" s="458" t="s">
        <v>287</v>
      </c>
      <c r="GZ11" s="458" t="s">
        <v>287</v>
      </c>
      <c r="HA11" s="458" t="s">
        <v>287</v>
      </c>
      <c r="HB11" s="458" t="s">
        <v>287</v>
      </c>
      <c r="HC11" s="458" t="s">
        <v>287</v>
      </c>
      <c r="HD11" s="458" t="s">
        <v>287</v>
      </c>
      <c r="HE11" s="458" t="s">
        <v>287</v>
      </c>
      <c r="HF11" s="458" t="s">
        <v>287</v>
      </c>
      <c r="HG11" s="458" t="s">
        <v>287</v>
      </c>
      <c r="HH11" s="458" t="s">
        <v>287</v>
      </c>
      <c r="HI11" s="458" t="s">
        <v>287</v>
      </c>
      <c r="HJ11" s="458" t="s">
        <v>287</v>
      </c>
      <c r="HK11" s="458" t="s">
        <v>287</v>
      </c>
      <c r="HL11" s="458" t="s">
        <v>287</v>
      </c>
      <c r="HM11" s="458" t="s">
        <v>287</v>
      </c>
      <c r="HN11" s="458" t="s">
        <v>287</v>
      </c>
      <c r="HO11" s="458" t="s">
        <v>287</v>
      </c>
      <c r="HP11" s="458" t="s">
        <v>287</v>
      </c>
    </row>
    <row r="12" spans="1:224" ht="15.5" customHeight="1" x14ac:dyDescent="0.35">
      <c r="A12" s="288">
        <v>44561</v>
      </c>
      <c r="B12" t="s">
        <v>873</v>
      </c>
      <c r="C12" t="s">
        <v>1</v>
      </c>
      <c r="D12" t="s">
        <v>832</v>
      </c>
      <c r="E12" s="458" t="s">
        <v>287</v>
      </c>
      <c r="F12" s="289">
        <v>25000000</v>
      </c>
      <c r="G12" s="289">
        <v>60000000</v>
      </c>
      <c r="H12" s="289">
        <v>15000000</v>
      </c>
      <c r="I12" s="289">
        <v>19456471.730000004</v>
      </c>
      <c r="J12" s="458" t="s">
        <v>287</v>
      </c>
      <c r="K12" s="458" t="s">
        <v>287</v>
      </c>
      <c r="L12" s="458" t="s">
        <v>287</v>
      </c>
      <c r="M12" s="458" t="s">
        <v>287</v>
      </c>
      <c r="N12" s="458" t="s">
        <v>287</v>
      </c>
      <c r="O12" s="458" t="s">
        <v>287</v>
      </c>
      <c r="P12" s="458" t="s">
        <v>287</v>
      </c>
      <c r="Q12" s="458" t="s">
        <v>287</v>
      </c>
      <c r="R12" s="458" t="s">
        <v>287</v>
      </c>
      <c r="S12" s="458" t="s">
        <v>287</v>
      </c>
      <c r="T12" s="458" t="s">
        <v>287</v>
      </c>
      <c r="U12" s="458" t="s">
        <v>287</v>
      </c>
      <c r="V12" s="458" t="s">
        <v>287</v>
      </c>
      <c r="W12" s="458" t="s">
        <v>287</v>
      </c>
      <c r="X12" s="458" t="s">
        <v>287</v>
      </c>
      <c r="Y12" s="458" t="s">
        <v>287</v>
      </c>
      <c r="Z12" s="458" t="s">
        <v>287</v>
      </c>
      <c r="AA12" s="458" t="s">
        <v>287</v>
      </c>
      <c r="AB12" s="458" t="s">
        <v>287</v>
      </c>
      <c r="AC12" s="458" t="s">
        <v>287</v>
      </c>
      <c r="AD12" s="458" t="s">
        <v>287</v>
      </c>
      <c r="AE12" s="309" t="s">
        <v>874</v>
      </c>
      <c r="AF12" s="458" t="s">
        <v>954</v>
      </c>
      <c r="AG12" s="458" t="s">
        <v>287</v>
      </c>
      <c r="AH12" s="458" t="s">
        <v>287</v>
      </c>
      <c r="AI12" s="458" t="s">
        <v>287</v>
      </c>
      <c r="AJ12" s="458" t="s">
        <v>287</v>
      </c>
      <c r="AK12" s="458" t="s">
        <v>287</v>
      </c>
      <c r="AL12" s="458" t="s">
        <v>287</v>
      </c>
      <c r="AM12" s="458" t="s">
        <v>287</v>
      </c>
      <c r="AN12" s="458" t="s">
        <v>287</v>
      </c>
      <c r="AO12" s="458" t="s">
        <v>287</v>
      </c>
      <c r="AP12" s="458" t="s">
        <v>287</v>
      </c>
      <c r="AQ12" s="458" t="s">
        <v>287</v>
      </c>
      <c r="AR12" s="458" t="s">
        <v>287</v>
      </c>
      <c r="AS12" s="295" t="s">
        <v>880</v>
      </c>
      <c r="AT12" s="309" t="s">
        <v>834</v>
      </c>
      <c r="AU12" s="322">
        <v>0.99</v>
      </c>
      <c r="AV12" s="309" t="s">
        <v>835</v>
      </c>
      <c r="AW12" s="309" t="s">
        <v>935</v>
      </c>
      <c r="AX12" s="318">
        <v>0</v>
      </c>
      <c r="AY12" s="309">
        <v>21295830.344799999</v>
      </c>
      <c r="AZ12" s="458" t="s">
        <v>287</v>
      </c>
      <c r="BA12" s="458" t="s">
        <v>287</v>
      </c>
      <c r="BB12" s="458" t="s">
        <v>287</v>
      </c>
      <c r="BC12" s="458" t="s">
        <v>287</v>
      </c>
      <c r="BD12" s="458" t="s">
        <v>287</v>
      </c>
      <c r="BE12" s="458" t="s">
        <v>287</v>
      </c>
      <c r="BF12" s="458" t="s">
        <v>287</v>
      </c>
      <c r="BG12" s="458" t="s">
        <v>287</v>
      </c>
      <c r="BH12" s="458" t="s">
        <v>287</v>
      </c>
      <c r="BI12" s="458" t="s">
        <v>287</v>
      </c>
      <c r="BJ12" s="458" t="s">
        <v>287</v>
      </c>
      <c r="BK12" s="458" t="s">
        <v>287</v>
      </c>
      <c r="BL12" s="458" t="s">
        <v>287</v>
      </c>
      <c r="BM12" s="458" t="s">
        <v>287</v>
      </c>
      <c r="BN12" s="458" t="s">
        <v>287</v>
      </c>
      <c r="BO12" s="458" t="s">
        <v>287</v>
      </c>
      <c r="BP12" s="458" t="s">
        <v>287</v>
      </c>
      <c r="BQ12" s="458" t="s">
        <v>287</v>
      </c>
      <c r="BR12" s="458" t="s">
        <v>287</v>
      </c>
      <c r="BS12" s="309" t="s">
        <v>837</v>
      </c>
      <c r="BT12" s="329">
        <v>42541</v>
      </c>
      <c r="BU12" s="309" t="s">
        <v>875</v>
      </c>
      <c r="BV12" s="329">
        <v>42541</v>
      </c>
      <c r="BW12" s="291">
        <v>0.99</v>
      </c>
      <c r="BX12" s="330">
        <v>42541</v>
      </c>
      <c r="BY12" s="309" t="s">
        <v>876</v>
      </c>
      <c r="BZ12" s="329">
        <v>42541</v>
      </c>
      <c r="CA12" s="458" t="s">
        <v>287</v>
      </c>
      <c r="CB12" s="458" t="s">
        <v>287</v>
      </c>
      <c r="CC12" s="309" t="s">
        <v>835</v>
      </c>
      <c r="CD12" s="329">
        <v>42541</v>
      </c>
      <c r="CE12" s="458" t="s">
        <v>287</v>
      </c>
      <c r="CF12" s="309" t="s">
        <v>300</v>
      </c>
      <c r="CG12" s="329">
        <v>42541</v>
      </c>
      <c r="CH12" s="458" t="s">
        <v>287</v>
      </c>
      <c r="CI12" s="461" t="s">
        <v>959</v>
      </c>
      <c r="CJ12" s="309" t="s">
        <v>838</v>
      </c>
      <c r="CK12" s="458" t="s">
        <v>287</v>
      </c>
      <c r="CL12" s="458" t="s">
        <v>287</v>
      </c>
      <c r="CM12" s="458" t="s">
        <v>287</v>
      </c>
      <c r="CN12" s="458" t="s">
        <v>287</v>
      </c>
      <c r="CO12" s="333">
        <v>7541471.5046774196</v>
      </c>
      <c r="CP12" s="333">
        <v>34203202.679999992</v>
      </c>
      <c r="CQ12" s="333">
        <v>11876297.892139999</v>
      </c>
      <c r="CR12" s="296" t="s">
        <v>305</v>
      </c>
      <c r="CS12">
        <v>0</v>
      </c>
      <c r="CT12">
        <v>0</v>
      </c>
      <c r="CU12">
        <v>0</v>
      </c>
      <c r="CV12" s="290">
        <v>305457947.42000002</v>
      </c>
      <c r="CW12">
        <v>0</v>
      </c>
      <c r="CX12" s="290">
        <v>1431650000</v>
      </c>
      <c r="CY12">
        <v>0</v>
      </c>
      <c r="CZ12">
        <v>0</v>
      </c>
      <c r="DA12" t="s">
        <v>877</v>
      </c>
      <c r="DB12" t="s">
        <v>878</v>
      </c>
      <c r="DC12" s="458" t="s">
        <v>287</v>
      </c>
      <c r="DD12" s="458" t="s">
        <v>287</v>
      </c>
      <c r="DE12" s="458" t="s">
        <v>287</v>
      </c>
      <c r="DF12" s="458" t="s">
        <v>287</v>
      </c>
      <c r="DG12" s="336">
        <v>440691645.43000001</v>
      </c>
      <c r="DH12" s="458" t="s">
        <v>287</v>
      </c>
      <c r="DI12" s="458" t="s">
        <v>287</v>
      </c>
      <c r="DJ12" s="458" t="s">
        <v>287</v>
      </c>
      <c r="DK12" s="458" t="s">
        <v>287</v>
      </c>
      <c r="DL12" s="458" t="s">
        <v>287</v>
      </c>
      <c r="DM12" s="458" t="s">
        <v>287</v>
      </c>
      <c r="DN12" s="458" t="s">
        <v>287</v>
      </c>
      <c r="DO12" s="458" t="s">
        <v>287</v>
      </c>
      <c r="DP12" s="458" t="s">
        <v>287</v>
      </c>
      <c r="DQ12" s="458" t="s">
        <v>287</v>
      </c>
      <c r="DR12" s="458" t="s">
        <v>287</v>
      </c>
      <c r="DS12" s="458" t="s">
        <v>287</v>
      </c>
      <c r="DT12" s="458" t="s">
        <v>287</v>
      </c>
      <c r="DU12" s="458" t="s">
        <v>287</v>
      </c>
      <c r="DV12" s="458" t="s">
        <v>287</v>
      </c>
      <c r="DW12" s="458" t="s">
        <v>287</v>
      </c>
      <c r="DX12" s="458" t="s">
        <v>287</v>
      </c>
      <c r="DY12" s="458" t="s">
        <v>287</v>
      </c>
      <c r="DZ12" s="333">
        <v>153688116</v>
      </c>
      <c r="EA12" s="333">
        <v>131088423</v>
      </c>
      <c r="EB12" s="333">
        <v>367211875</v>
      </c>
      <c r="EC12" s="333">
        <v>262176846</v>
      </c>
      <c r="ED12" s="333">
        <v>79237208</v>
      </c>
      <c r="EE12" s="333">
        <v>440044964</v>
      </c>
      <c r="EF12" s="333">
        <v>286356848</v>
      </c>
      <c r="EG12" t="s">
        <v>839</v>
      </c>
      <c r="EH12" t="s">
        <v>879</v>
      </c>
      <c r="EI12" s="293">
        <v>0.92430000000000001</v>
      </c>
      <c r="EJ12" s="293">
        <v>2.8999999999999998E-3</v>
      </c>
      <c r="EK12" s="458" t="s">
        <v>287</v>
      </c>
      <c r="EL12" s="290">
        <v>305374693.23000002</v>
      </c>
      <c r="EM12" s="315">
        <v>1</v>
      </c>
      <c r="EN12" s="458" t="s">
        <v>287</v>
      </c>
      <c r="EO12" s="458" t="s">
        <v>287</v>
      </c>
      <c r="EP12" s="458" t="s">
        <v>287</v>
      </c>
      <c r="EQ12" s="458" t="s">
        <v>287</v>
      </c>
      <c r="ER12" s="458" t="s">
        <v>287</v>
      </c>
      <c r="ES12" s="458" t="s">
        <v>287</v>
      </c>
      <c r="ET12" s="458" t="s">
        <v>287</v>
      </c>
      <c r="EU12" s="458" t="s">
        <v>287</v>
      </c>
      <c r="EV12" s="458" t="s">
        <v>287</v>
      </c>
      <c r="EW12" s="458" t="s">
        <v>287</v>
      </c>
      <c r="EX12" s="458" t="s">
        <v>287</v>
      </c>
      <c r="EY12" s="458" t="s">
        <v>287</v>
      </c>
      <c r="EZ12" s="458" t="s">
        <v>287</v>
      </c>
      <c r="FA12" s="458" t="s">
        <v>287</v>
      </c>
      <c r="FB12" s="458" t="s">
        <v>287</v>
      </c>
      <c r="FC12" s="458" t="s">
        <v>287</v>
      </c>
      <c r="FD12" s="458" t="s">
        <v>287</v>
      </c>
      <c r="FE12" s="458" t="s">
        <v>287</v>
      </c>
      <c r="FF12" s="458" t="s">
        <v>287</v>
      </c>
      <c r="FG12" s="458" t="s">
        <v>287</v>
      </c>
      <c r="FH12" s="458" t="s">
        <v>287</v>
      </c>
      <c r="FI12" s="332">
        <v>0.998</v>
      </c>
      <c r="FJ12" s="332">
        <v>0.99860000000000004</v>
      </c>
      <c r="FK12" s="458" t="s">
        <v>948</v>
      </c>
      <c r="FL12" s="328">
        <v>0.19583333333333333</v>
      </c>
      <c r="FM12" s="458" t="s">
        <v>961</v>
      </c>
      <c r="FN12" s="296">
        <v>30</v>
      </c>
      <c r="FO12" s="296">
        <v>9</v>
      </c>
      <c r="FP12" s="458" t="s">
        <v>287</v>
      </c>
      <c r="FQ12" s="458" t="s">
        <v>287</v>
      </c>
      <c r="FR12" s="296">
        <v>30</v>
      </c>
      <c r="FS12" s="296">
        <v>8</v>
      </c>
      <c r="FT12" s="296">
        <v>1</v>
      </c>
      <c r="FU12" s="296">
        <v>23</v>
      </c>
      <c r="FV12" s="296">
        <v>7</v>
      </c>
      <c r="FW12" s="458" t="s">
        <v>287</v>
      </c>
      <c r="FX12" s="458" t="s">
        <v>287</v>
      </c>
      <c r="FY12" s="458" t="s">
        <v>287</v>
      </c>
      <c r="FZ12" s="458" t="s">
        <v>287</v>
      </c>
      <c r="GA12" s="458" t="s">
        <v>287</v>
      </c>
      <c r="GB12" s="458" t="s">
        <v>287</v>
      </c>
      <c r="GC12" s="458" t="s">
        <v>287</v>
      </c>
      <c r="GD12" s="458" t="s">
        <v>287</v>
      </c>
      <c r="GE12" s="335">
        <v>0.53845516715728903</v>
      </c>
      <c r="GF12" s="335">
        <v>0.56562229171670841</v>
      </c>
      <c r="GG12" s="335">
        <v>0.71710295973403937</v>
      </c>
      <c r="GH12" s="335">
        <v>0.7313068667236563</v>
      </c>
      <c r="GI12" s="296" t="s">
        <v>711</v>
      </c>
      <c r="GJ12" s="296" t="s">
        <v>711</v>
      </c>
      <c r="GK12" s="291">
        <v>0.47509400000000002</v>
      </c>
      <c r="GL12" s="291">
        <v>0.47509400000000002</v>
      </c>
      <c r="GM12" s="291">
        <v>0.68344899999999997</v>
      </c>
      <c r="GN12" s="291">
        <v>0.68344899999999997</v>
      </c>
      <c r="GO12" s="458" t="s">
        <v>287</v>
      </c>
      <c r="GP12" s="458" t="s">
        <v>287</v>
      </c>
      <c r="GQ12" s="458" t="s">
        <v>287</v>
      </c>
      <c r="GR12" s="458" t="s">
        <v>287</v>
      </c>
      <c r="GS12" s="458" t="s">
        <v>287</v>
      </c>
      <c r="GT12" s="458" t="s">
        <v>287</v>
      </c>
      <c r="GU12" s="458" t="s">
        <v>287</v>
      </c>
      <c r="GV12" s="458" t="s">
        <v>287</v>
      </c>
      <c r="GW12" s="458" t="s">
        <v>287</v>
      </c>
      <c r="GX12" s="458" t="s">
        <v>287</v>
      </c>
      <c r="GY12" s="458" t="s">
        <v>287</v>
      </c>
      <c r="GZ12" s="458" t="s">
        <v>287</v>
      </c>
      <c r="HA12" s="458" t="s">
        <v>287</v>
      </c>
      <c r="HB12" s="458" t="s">
        <v>287</v>
      </c>
      <c r="HC12" s="458" t="s">
        <v>287</v>
      </c>
      <c r="HD12" s="458" t="s">
        <v>287</v>
      </c>
      <c r="HE12" s="458" t="s">
        <v>287</v>
      </c>
      <c r="HF12" s="458" t="s">
        <v>287</v>
      </c>
      <c r="HG12" s="458" t="s">
        <v>287</v>
      </c>
      <c r="HH12" s="458" t="s">
        <v>287</v>
      </c>
      <c r="HI12" s="458" t="s">
        <v>287</v>
      </c>
      <c r="HJ12" s="458" t="s">
        <v>287</v>
      </c>
      <c r="HK12" s="458" t="s">
        <v>287</v>
      </c>
      <c r="HL12" s="458" t="s">
        <v>287</v>
      </c>
      <c r="HM12" s="458" t="s">
        <v>287</v>
      </c>
      <c r="HN12" s="458" t="s">
        <v>287</v>
      </c>
      <c r="HO12" s="458" t="s">
        <v>287</v>
      </c>
      <c r="HP12" s="458" t="s">
        <v>287</v>
      </c>
    </row>
    <row r="13" spans="1:224" ht="15.5" customHeight="1" x14ac:dyDescent="0.35">
      <c r="A13" s="288"/>
      <c r="E13" s="313"/>
      <c r="F13" s="289"/>
      <c r="G13" s="289"/>
      <c r="H13" s="289"/>
      <c r="I13" s="289"/>
      <c r="J13" s="313"/>
      <c r="K13" s="313"/>
      <c r="L13" s="313"/>
      <c r="M13" s="313"/>
      <c r="N13" s="313"/>
      <c r="O13" s="313"/>
      <c r="P13" s="296"/>
      <c r="Q13" s="296"/>
      <c r="R13" s="296"/>
      <c r="S13" s="296"/>
      <c r="T13" s="296"/>
      <c r="U13" s="296"/>
      <c r="V13" s="296"/>
      <c r="W13" s="296"/>
      <c r="X13" s="296"/>
      <c r="Y13" s="296"/>
      <c r="Z13" s="296"/>
      <c r="AA13" s="296"/>
      <c r="AB13" s="296"/>
      <c r="AC13" s="296"/>
      <c r="AD13" s="296"/>
      <c r="AE13" s="309"/>
      <c r="AG13" s="309"/>
      <c r="AH13" s="309"/>
      <c r="AI13" s="309"/>
      <c r="AJ13" s="309"/>
      <c r="AK13" s="309"/>
      <c r="AL13" s="309"/>
      <c r="AM13" s="309"/>
      <c r="AN13" s="309"/>
      <c r="AO13" s="309"/>
      <c r="AP13" s="309"/>
      <c r="AQ13" s="309"/>
      <c r="AR13" s="309"/>
      <c r="AS13" s="295"/>
      <c r="AT13" s="309"/>
      <c r="AU13" s="322"/>
      <c r="AV13" s="309"/>
      <c r="AW13" s="309"/>
      <c r="AX13" s="318"/>
      <c r="AY13" s="309"/>
      <c r="AZ13" s="309"/>
      <c r="BA13" s="309"/>
      <c r="BB13" s="309"/>
      <c r="BC13" s="296"/>
      <c r="BD13" s="296"/>
      <c r="BE13" s="296"/>
      <c r="BF13" s="296"/>
      <c r="BG13" s="296"/>
      <c r="BH13" s="296"/>
      <c r="BI13" s="296"/>
      <c r="BJ13" s="296"/>
      <c r="BK13" s="296"/>
      <c r="BL13" s="296"/>
      <c r="BM13" s="296"/>
      <c r="BN13" s="296"/>
      <c r="BO13" s="296"/>
      <c r="BP13" s="296"/>
      <c r="BQ13" s="296"/>
      <c r="BR13" s="309"/>
      <c r="BS13" s="309"/>
      <c r="BT13" s="329"/>
      <c r="BU13" s="309"/>
      <c r="BV13" s="329"/>
      <c r="BW13" s="291"/>
      <c r="BX13" s="330"/>
      <c r="BY13" s="309"/>
      <c r="BZ13" s="329"/>
      <c r="CA13" s="309"/>
      <c r="CB13" s="309"/>
      <c r="CC13" s="309"/>
      <c r="CD13" s="329"/>
      <c r="CE13" s="309"/>
      <c r="CF13" s="309"/>
      <c r="CG13" s="329"/>
      <c r="CH13" s="309"/>
      <c r="CI13" s="296"/>
      <c r="CJ13" s="309"/>
      <c r="CK13" s="309"/>
      <c r="CL13" s="309"/>
      <c r="CM13" s="309"/>
      <c r="CN13" s="309"/>
      <c r="CO13" s="333"/>
      <c r="CP13" s="333"/>
      <c r="CQ13" s="333"/>
      <c r="CR13" s="296"/>
      <c r="CV13" s="290"/>
      <c r="CX13" s="290"/>
      <c r="DC13" s="296"/>
      <c r="DG13" s="336"/>
      <c r="DH13" s="288"/>
      <c r="DI13" s="288"/>
      <c r="DJ13" s="288"/>
      <c r="DQ13" s="288"/>
      <c r="DR13" s="288"/>
      <c r="DS13" s="288"/>
      <c r="DT13" s="288"/>
      <c r="DU13" s="288"/>
      <c r="DV13" s="339"/>
      <c r="DW13" s="310"/>
      <c r="DX13" s="310"/>
      <c r="DY13" s="310"/>
      <c r="DZ13" s="333"/>
      <c r="EA13" s="333"/>
      <c r="EB13" s="333"/>
      <c r="EC13" s="333"/>
      <c r="ED13" s="333"/>
      <c r="EE13" s="333"/>
      <c r="EF13" s="333"/>
      <c r="EI13" s="293"/>
      <c r="EJ13" s="293"/>
      <c r="EL13" s="290"/>
      <c r="EM13" s="315"/>
      <c r="FI13" s="332"/>
      <c r="FJ13" s="332"/>
      <c r="FL13" s="328"/>
      <c r="FN13" s="296"/>
      <c r="FO13" s="296"/>
      <c r="FP13" s="310"/>
      <c r="FQ13" s="310"/>
      <c r="FR13" s="296"/>
      <c r="FS13" s="296"/>
      <c r="FT13" s="296"/>
      <c r="FU13" s="296"/>
      <c r="FV13" s="296"/>
      <c r="FW13" s="296"/>
      <c r="FX13" s="296"/>
      <c r="FY13" s="310"/>
      <c r="FZ13" s="310"/>
      <c r="GA13" s="310"/>
      <c r="GB13" s="310"/>
      <c r="GC13" s="296"/>
      <c r="GD13" s="296"/>
      <c r="GE13" s="335"/>
      <c r="GF13" s="335"/>
      <c r="GG13" s="335"/>
      <c r="GH13" s="335"/>
      <c r="GI13" s="337"/>
      <c r="GJ13" s="296"/>
      <c r="GK13" s="338"/>
      <c r="GL13" s="335"/>
      <c r="GM13" s="338"/>
      <c r="GN13" s="335"/>
      <c r="GO13" s="296"/>
      <c r="GP13" s="296"/>
      <c r="GQ13" s="296"/>
      <c r="GR13" s="296"/>
      <c r="GS13" s="296"/>
      <c r="GT13" s="296"/>
      <c r="GU13" s="296"/>
      <c r="GV13" s="296"/>
      <c r="GW13" s="296"/>
      <c r="GX13" s="296"/>
      <c r="GY13" s="296"/>
      <c r="GZ13" s="296"/>
      <c r="HA13" s="296"/>
      <c r="HB13" s="296"/>
      <c r="HC13" s="296"/>
      <c r="HD13" s="296"/>
      <c r="HE13" s="296"/>
      <c r="HF13" s="296"/>
      <c r="HG13" s="296"/>
      <c r="HH13" s="296"/>
      <c r="HI13" s="296"/>
      <c r="HJ13" s="296"/>
      <c r="HK13" s="296"/>
      <c r="HL13" s="296"/>
      <c r="HM13" s="296"/>
      <c r="HN13" s="296"/>
      <c r="HO13" s="296"/>
      <c r="HP13" s="296"/>
    </row>
    <row r="14" spans="1:224" x14ac:dyDescent="0.35">
      <c r="B14" s="373" t="s">
        <v>922</v>
      </c>
      <c r="E14" s="359" t="s">
        <v>712</v>
      </c>
      <c r="F14" s="359" t="s">
        <v>712</v>
      </c>
      <c r="G14" s="359" t="s">
        <v>712</v>
      </c>
      <c r="H14" s="359" t="s">
        <v>712</v>
      </c>
      <c r="I14" s="359" t="s">
        <v>712</v>
      </c>
      <c r="J14" s="359" t="s">
        <v>712</v>
      </c>
      <c r="K14" s="359" t="s">
        <v>712</v>
      </c>
      <c r="L14" s="359" t="s">
        <v>712</v>
      </c>
      <c r="M14" s="359" t="s">
        <v>712</v>
      </c>
      <c r="N14" s="359" t="s">
        <v>712</v>
      </c>
      <c r="O14" s="359" t="s">
        <v>712</v>
      </c>
      <c r="P14" s="359" t="s">
        <v>712</v>
      </c>
      <c r="Q14" s="359" t="s">
        <v>712</v>
      </c>
      <c r="R14" s="359" t="s">
        <v>712</v>
      </c>
      <c r="S14" s="359" t="s">
        <v>712</v>
      </c>
      <c r="T14" s="359" t="s">
        <v>712</v>
      </c>
      <c r="U14" s="359" t="s">
        <v>712</v>
      </c>
      <c r="V14" s="359" t="s">
        <v>712</v>
      </c>
      <c r="W14" s="359" t="s">
        <v>712</v>
      </c>
      <c r="X14" s="359" t="s">
        <v>712</v>
      </c>
      <c r="Y14" s="359" t="s">
        <v>712</v>
      </c>
      <c r="Z14" s="359" t="s">
        <v>712</v>
      </c>
      <c r="AA14" s="359" t="s">
        <v>712</v>
      </c>
      <c r="AB14" s="359" t="s">
        <v>712</v>
      </c>
      <c r="AC14" s="359" t="s">
        <v>712</v>
      </c>
      <c r="AD14" s="359" t="s">
        <v>712</v>
      </c>
      <c r="AE14" s="359" t="s">
        <v>712</v>
      </c>
      <c r="AF14" s="359" t="s">
        <v>712</v>
      </c>
      <c r="AG14" s="359" t="s">
        <v>712</v>
      </c>
      <c r="AH14" s="359" t="s">
        <v>712</v>
      </c>
      <c r="AI14" s="359" t="s">
        <v>712</v>
      </c>
      <c r="AJ14" s="359" t="s">
        <v>712</v>
      </c>
      <c r="AK14" s="359" t="s">
        <v>712</v>
      </c>
      <c r="AL14" s="359" t="s">
        <v>712</v>
      </c>
      <c r="AM14" s="359" t="s">
        <v>712</v>
      </c>
      <c r="AN14" s="359" t="s">
        <v>712</v>
      </c>
      <c r="AO14" s="359" t="s">
        <v>712</v>
      </c>
      <c r="AP14" s="359" t="s">
        <v>712</v>
      </c>
      <c r="AQ14" s="359" t="s">
        <v>712</v>
      </c>
      <c r="AR14" s="359" t="s">
        <v>712</v>
      </c>
      <c r="AS14" s="359" t="s">
        <v>712</v>
      </c>
      <c r="AT14" s="359" t="s">
        <v>712</v>
      </c>
      <c r="AU14" s="359" t="s">
        <v>712</v>
      </c>
      <c r="AV14" s="359" t="s">
        <v>712</v>
      </c>
      <c r="AW14" s="359" t="s">
        <v>712</v>
      </c>
      <c r="AX14" s="359" t="s">
        <v>712</v>
      </c>
      <c r="AY14" s="359" t="s">
        <v>712</v>
      </c>
      <c r="AZ14" s="359" t="s">
        <v>712</v>
      </c>
      <c r="BA14" s="359" t="s">
        <v>712</v>
      </c>
      <c r="BB14" s="359" t="s">
        <v>712</v>
      </c>
      <c r="BC14" s="359" t="s">
        <v>712</v>
      </c>
      <c r="BD14" s="359" t="s">
        <v>712</v>
      </c>
      <c r="BE14" s="359" t="s">
        <v>712</v>
      </c>
      <c r="BF14" s="359" t="s">
        <v>712</v>
      </c>
      <c r="BG14" s="359" t="s">
        <v>712</v>
      </c>
      <c r="BH14" s="359" t="s">
        <v>712</v>
      </c>
      <c r="BI14" s="359" t="s">
        <v>712</v>
      </c>
      <c r="BJ14" s="359" t="s">
        <v>712</v>
      </c>
      <c r="BK14" s="359" t="s">
        <v>712</v>
      </c>
      <c r="BL14" s="359" t="s">
        <v>712</v>
      </c>
      <c r="BM14" s="359" t="s">
        <v>712</v>
      </c>
      <c r="BN14" s="359" t="s">
        <v>712</v>
      </c>
      <c r="BO14" s="359" t="s">
        <v>712</v>
      </c>
      <c r="BP14" s="359" t="s">
        <v>712</v>
      </c>
      <c r="BQ14" s="359" t="s">
        <v>712</v>
      </c>
      <c r="BR14" s="359" t="s">
        <v>712</v>
      </c>
      <c r="BS14" s="359" t="s">
        <v>712</v>
      </c>
      <c r="BT14" s="359" t="s">
        <v>712</v>
      </c>
      <c r="BU14" s="359" t="s">
        <v>712</v>
      </c>
      <c r="BV14" s="359" t="s">
        <v>712</v>
      </c>
      <c r="BW14" s="359" t="s">
        <v>712</v>
      </c>
      <c r="BX14" s="359" t="s">
        <v>712</v>
      </c>
      <c r="BY14" s="359" t="s">
        <v>712</v>
      </c>
      <c r="BZ14" s="359" t="s">
        <v>712</v>
      </c>
      <c r="CA14" s="359" t="s">
        <v>712</v>
      </c>
      <c r="CB14" s="359" t="s">
        <v>712</v>
      </c>
      <c r="CC14" s="359" t="s">
        <v>712</v>
      </c>
      <c r="CD14" s="359" t="s">
        <v>712</v>
      </c>
      <c r="CE14" s="359" t="s">
        <v>712</v>
      </c>
      <c r="CF14" s="359" t="s">
        <v>712</v>
      </c>
      <c r="CG14" s="359" t="s">
        <v>712</v>
      </c>
      <c r="CH14" s="359" t="s">
        <v>712</v>
      </c>
      <c r="CI14" s="359" t="s">
        <v>712</v>
      </c>
      <c r="CJ14" s="359" t="s">
        <v>712</v>
      </c>
      <c r="CK14" s="359" t="s">
        <v>712</v>
      </c>
      <c r="CL14" s="359" t="s">
        <v>712</v>
      </c>
      <c r="CM14" s="359" t="s">
        <v>712</v>
      </c>
      <c r="CN14" s="359" t="s">
        <v>712</v>
      </c>
      <c r="CO14" s="359" t="s">
        <v>712</v>
      </c>
      <c r="CP14" s="359" t="s">
        <v>712</v>
      </c>
      <c r="CQ14" s="359" t="s">
        <v>712</v>
      </c>
      <c r="CR14" s="360" t="s">
        <v>923</v>
      </c>
      <c r="CS14" s="360" t="s">
        <v>923</v>
      </c>
      <c r="CT14" s="360" t="s">
        <v>923</v>
      </c>
      <c r="CU14" s="360" t="s">
        <v>923</v>
      </c>
      <c r="CV14" s="360" t="s">
        <v>923</v>
      </c>
      <c r="CW14" s="360" t="s">
        <v>923</v>
      </c>
      <c r="CX14" s="360" t="s">
        <v>923</v>
      </c>
      <c r="CY14" s="360" t="s">
        <v>923</v>
      </c>
      <c r="CZ14" s="360" t="s">
        <v>923</v>
      </c>
      <c r="DA14" s="360" t="s">
        <v>923</v>
      </c>
      <c r="DB14" s="360" t="s">
        <v>923</v>
      </c>
      <c r="DC14" s="374" t="s">
        <v>924</v>
      </c>
      <c r="DD14" s="359" t="s">
        <v>712</v>
      </c>
      <c r="DE14" s="359" t="s">
        <v>712</v>
      </c>
      <c r="DF14" s="359" t="s">
        <v>712</v>
      </c>
      <c r="DG14" s="374" t="s">
        <v>925</v>
      </c>
      <c r="DH14" s="359" t="s">
        <v>712</v>
      </c>
      <c r="DI14" s="359" t="s">
        <v>712</v>
      </c>
      <c r="DJ14" s="359" t="s">
        <v>712</v>
      </c>
      <c r="DQ14" s="359" t="s">
        <v>712</v>
      </c>
      <c r="DR14" s="359" t="s">
        <v>712</v>
      </c>
      <c r="DS14" s="359" t="s">
        <v>712</v>
      </c>
      <c r="DT14" s="359" t="s">
        <v>712</v>
      </c>
      <c r="DU14" s="359" t="s">
        <v>712</v>
      </c>
      <c r="DV14" s="361" t="s">
        <v>731</v>
      </c>
      <c r="DW14" s="374" t="s">
        <v>926</v>
      </c>
      <c r="DX14" s="375"/>
      <c r="DY14" s="376"/>
      <c r="DZ14" s="360" t="s">
        <v>923</v>
      </c>
      <c r="EA14" s="360" t="s">
        <v>923</v>
      </c>
      <c r="EB14" s="360" t="s">
        <v>923</v>
      </c>
      <c r="EC14" s="360" t="s">
        <v>923</v>
      </c>
      <c r="ED14" s="360" t="s">
        <v>923</v>
      </c>
      <c r="EE14" s="360" t="s">
        <v>923</v>
      </c>
      <c r="EF14" s="360" t="s">
        <v>923</v>
      </c>
      <c r="EG14" s="360" t="s">
        <v>923</v>
      </c>
      <c r="EH14" s="360" t="s">
        <v>923</v>
      </c>
      <c r="EI14" s="360" t="s">
        <v>923</v>
      </c>
      <c r="EJ14" s="360" t="s">
        <v>923</v>
      </c>
      <c r="EK14" s="377" t="s">
        <v>927</v>
      </c>
      <c r="EL14" s="377" t="s">
        <v>927</v>
      </c>
      <c r="EM14" s="377" t="s">
        <v>927</v>
      </c>
      <c r="EN14" s="377" t="s">
        <v>927</v>
      </c>
      <c r="EO14" s="377" t="s">
        <v>927</v>
      </c>
      <c r="EP14" s="377" t="s">
        <v>927</v>
      </c>
      <c r="EQ14" s="377" t="s">
        <v>927</v>
      </c>
      <c r="ER14" s="377" t="s">
        <v>927</v>
      </c>
      <c r="ES14" s="377" t="s">
        <v>927</v>
      </c>
      <c r="ET14" s="377" t="s">
        <v>927</v>
      </c>
      <c r="EU14" s="377" t="s">
        <v>927</v>
      </c>
      <c r="EV14" s="377" t="s">
        <v>927</v>
      </c>
      <c r="EW14" s="377" t="s">
        <v>927</v>
      </c>
      <c r="EX14" s="377" t="s">
        <v>927</v>
      </c>
      <c r="EY14" s="377" t="s">
        <v>927</v>
      </c>
      <c r="EZ14" s="377" t="s">
        <v>927</v>
      </c>
      <c r="FA14" s="377" t="s">
        <v>927</v>
      </c>
      <c r="FB14" s="377" t="s">
        <v>927</v>
      </c>
      <c r="FC14" s="377" t="s">
        <v>927</v>
      </c>
      <c r="FD14" s="377" t="s">
        <v>927</v>
      </c>
      <c r="FE14" s="377" t="s">
        <v>927</v>
      </c>
      <c r="FF14" s="377" t="s">
        <v>927</v>
      </c>
      <c r="FG14" s="377" t="s">
        <v>927</v>
      </c>
      <c r="FH14" s="377" t="s">
        <v>927</v>
      </c>
      <c r="FI14" s="363" t="s">
        <v>743</v>
      </c>
      <c r="FJ14" s="363" t="s">
        <v>743</v>
      </c>
      <c r="FK14" s="363" t="s">
        <v>743</v>
      </c>
      <c r="FL14" s="363" t="s">
        <v>743</v>
      </c>
      <c r="FM14" s="374" t="s">
        <v>928</v>
      </c>
      <c r="FN14" s="374" t="s">
        <v>929</v>
      </c>
      <c r="FO14" s="378"/>
      <c r="FP14" s="378"/>
      <c r="FQ14" s="379"/>
      <c r="FR14" s="361" t="s">
        <v>731</v>
      </c>
      <c r="FS14" s="361" t="s">
        <v>731</v>
      </c>
      <c r="FT14" s="361" t="s">
        <v>731</v>
      </c>
      <c r="FU14" s="374" t="s">
        <v>930</v>
      </c>
      <c r="FV14" s="379"/>
      <c r="FY14" s="374" t="s">
        <v>931</v>
      </c>
      <c r="FZ14" s="375"/>
      <c r="GA14" s="375"/>
      <c r="GB14" s="376"/>
      <c r="GE14" s="359" t="s">
        <v>712</v>
      </c>
      <c r="GF14" s="359" t="s">
        <v>712</v>
      </c>
      <c r="GG14" s="359" t="s">
        <v>712</v>
      </c>
      <c r="GH14" s="359" t="s">
        <v>712</v>
      </c>
      <c r="GK14" s="359" t="s">
        <v>712</v>
      </c>
      <c r="GL14" s="359" t="s">
        <v>712</v>
      </c>
      <c r="GM14" s="359" t="s">
        <v>712</v>
      </c>
      <c r="GN14" s="359" t="s">
        <v>712</v>
      </c>
    </row>
    <row r="15" spans="1:224" x14ac:dyDescent="0.35">
      <c r="B15" s="380" t="s">
        <v>932</v>
      </c>
      <c r="P15" s="367" t="s">
        <v>933</v>
      </c>
      <c r="Q15" s="360"/>
      <c r="R15" s="360"/>
      <c r="S15" s="360"/>
      <c r="T15" s="360"/>
      <c r="U15" s="360"/>
      <c r="V15" s="360"/>
      <c r="W15" s="360"/>
      <c r="X15" s="360"/>
      <c r="Y15" s="360"/>
      <c r="Z15" s="360"/>
      <c r="AA15" s="360"/>
      <c r="AB15" s="360"/>
      <c r="AC15" s="360"/>
      <c r="AD15" s="360"/>
      <c r="BC15" s="367" t="s">
        <v>933</v>
      </c>
      <c r="BD15" s="360"/>
      <c r="BE15" s="360"/>
      <c r="BF15" s="360"/>
      <c r="BG15" s="360"/>
      <c r="BH15" s="360"/>
      <c r="BI15" s="360"/>
      <c r="BJ15" s="360"/>
      <c r="BK15" s="360"/>
      <c r="BL15" s="360"/>
      <c r="BM15" s="360"/>
      <c r="BN15" s="360"/>
      <c r="BO15" s="360"/>
      <c r="BP15" s="360"/>
      <c r="BQ15" s="360"/>
      <c r="DW15" s="361" t="s">
        <v>731</v>
      </c>
      <c r="DX15" s="361" t="s">
        <v>731</v>
      </c>
      <c r="DY15" s="361" t="s">
        <v>731</v>
      </c>
      <c r="FM15" s="381" t="s">
        <v>934</v>
      </c>
    </row>
    <row r="16" spans="1:224" ht="116" x14ac:dyDescent="0.35">
      <c r="AW16" s="460" t="s">
        <v>965</v>
      </c>
      <c r="DV16" s="294" t="e">
        <f>'BMSC_ConsolidatedDataFile (BMAL'!#REF!</f>
        <v>#REF!</v>
      </c>
      <c r="FR16" s="361" t="s">
        <v>478</v>
      </c>
      <c r="FS16" s="361" t="s">
        <v>479</v>
      </c>
      <c r="FT16" s="361" t="s">
        <v>480</v>
      </c>
    </row>
    <row r="18" spans="1:224" ht="15.5" customHeight="1" x14ac:dyDescent="0.35">
      <c r="A18" s="288"/>
      <c r="E18" s="313"/>
      <c r="F18" s="289"/>
      <c r="G18" s="289"/>
      <c r="H18" s="289"/>
      <c r="I18" s="289"/>
      <c r="J18" s="313"/>
      <c r="K18" s="313"/>
      <c r="L18" s="313"/>
      <c r="M18" s="313"/>
      <c r="N18" s="313"/>
      <c r="O18" s="313"/>
      <c r="P18" s="296"/>
      <c r="Q18" s="296"/>
      <c r="R18" s="296"/>
      <c r="S18" s="296"/>
      <c r="T18" s="296"/>
      <c r="U18" s="296"/>
      <c r="V18" s="296"/>
      <c r="W18" s="296"/>
      <c r="X18" s="296"/>
      <c r="Y18" s="296"/>
      <c r="Z18" s="296"/>
      <c r="AA18" s="296"/>
      <c r="AB18" s="296"/>
      <c r="AC18" s="296"/>
      <c r="AD18" s="296"/>
      <c r="AE18" s="309"/>
      <c r="AG18" s="309"/>
      <c r="AH18" s="309"/>
      <c r="AI18" s="309"/>
      <c r="AJ18" s="309"/>
      <c r="AK18" s="309"/>
      <c r="AL18" s="309"/>
      <c r="AM18" s="309"/>
      <c r="AN18" s="309"/>
      <c r="AO18" s="309"/>
      <c r="AP18" s="309"/>
      <c r="AQ18" s="309"/>
      <c r="AR18" s="309"/>
      <c r="AS18" s="295"/>
      <c r="AT18" s="309"/>
      <c r="AU18" s="322"/>
      <c r="AV18" s="309"/>
      <c r="AW18" s="309"/>
      <c r="AX18" s="318"/>
      <c r="AY18" s="309"/>
      <c r="AZ18" s="309"/>
      <c r="BA18" s="309"/>
      <c r="BB18" s="309"/>
      <c r="BC18" s="296"/>
      <c r="BD18" s="296"/>
      <c r="BE18" s="296"/>
      <c r="BF18" s="296"/>
      <c r="BG18" s="296"/>
      <c r="BH18" s="296"/>
      <c r="BI18" s="296"/>
      <c r="BJ18" s="296"/>
      <c r="BK18" s="296"/>
      <c r="BL18" s="296"/>
      <c r="BM18" s="296"/>
      <c r="BN18" s="296"/>
      <c r="BO18" s="296"/>
      <c r="BP18" s="296"/>
      <c r="BQ18" s="296"/>
      <c r="BR18" s="309"/>
      <c r="BS18" s="309"/>
      <c r="BT18" s="329"/>
      <c r="BU18" s="309"/>
      <c r="BV18" s="329"/>
      <c r="BW18" s="291"/>
      <c r="BX18" s="330"/>
      <c r="BY18" s="309"/>
      <c r="BZ18" s="329"/>
      <c r="CA18" s="309"/>
      <c r="CB18" s="309"/>
      <c r="CC18" s="309"/>
      <c r="CD18" s="329"/>
      <c r="CE18" s="309"/>
      <c r="CF18" s="309"/>
      <c r="CG18" s="329"/>
      <c r="CH18" s="309"/>
      <c r="CI18" s="296"/>
      <c r="CJ18" s="309"/>
      <c r="CK18" s="309"/>
      <c r="CL18" s="309"/>
      <c r="CM18" s="309"/>
      <c r="CN18" s="309"/>
      <c r="CO18" s="333"/>
      <c r="CP18" s="333"/>
      <c r="CQ18" s="333"/>
      <c r="CR18" s="296"/>
      <c r="CV18" s="290"/>
      <c r="CX18" s="290"/>
      <c r="DC18" s="296"/>
      <c r="DG18" s="336"/>
      <c r="DH18" s="288"/>
      <c r="DI18" s="288"/>
      <c r="DJ18" s="288"/>
      <c r="DQ18" s="288"/>
      <c r="DR18" s="288"/>
      <c r="DS18" s="288"/>
      <c r="DT18" s="288"/>
      <c r="DU18" s="288"/>
      <c r="DV18" s="339"/>
      <c r="DW18" s="310"/>
      <c r="DX18" s="310"/>
      <c r="DY18" s="310"/>
      <c r="DZ18" s="333"/>
      <c r="EA18" s="333"/>
      <c r="EB18" s="333"/>
      <c r="EC18" s="333"/>
      <c r="ED18" s="333"/>
      <c r="EE18" s="333"/>
      <c r="EF18" s="333"/>
      <c r="EI18" s="293"/>
      <c r="EJ18" s="293"/>
      <c r="EL18" s="290"/>
      <c r="EM18" s="315"/>
      <c r="FI18" s="332"/>
      <c r="FJ18" s="332"/>
      <c r="FL18" s="328"/>
      <c r="FN18" s="296"/>
      <c r="FO18" s="296"/>
      <c r="FP18" s="310"/>
      <c r="FQ18" s="310"/>
      <c r="FR18" s="296"/>
      <c r="FS18" s="296"/>
      <c r="FT18" s="296"/>
      <c r="FU18" s="296"/>
      <c r="FV18" s="296"/>
      <c r="FW18" s="296"/>
      <c r="FX18" s="296"/>
      <c r="FY18" s="310"/>
      <c r="FZ18" s="310"/>
      <c r="GA18" s="310"/>
      <c r="GB18" s="310"/>
      <c r="GC18" s="296"/>
      <c r="GD18" s="296"/>
      <c r="GE18" s="335"/>
      <c r="GF18" s="335"/>
      <c r="GG18" s="335"/>
      <c r="GH18" s="335"/>
      <c r="GI18" s="337"/>
      <c r="GJ18" s="296"/>
      <c r="GK18" s="338"/>
      <c r="GL18" s="335"/>
      <c r="GM18" s="338"/>
      <c r="GN18" s="335"/>
      <c r="GO18" s="296"/>
      <c r="GP18" s="296"/>
      <c r="GQ18" s="296"/>
      <c r="GR18" s="296"/>
      <c r="GS18" s="296"/>
      <c r="GT18" s="296"/>
      <c r="GU18" s="296"/>
      <c r="GV18" s="296"/>
      <c r="GW18" s="296"/>
      <c r="GX18" s="296"/>
      <c r="GY18" s="296"/>
      <c r="GZ18" s="296"/>
      <c r="HA18" s="296"/>
      <c r="HB18" s="296"/>
      <c r="HC18" s="296"/>
      <c r="HD18" s="296"/>
      <c r="HE18" s="296"/>
      <c r="HF18" s="296"/>
      <c r="HG18" s="296"/>
      <c r="HH18" s="296"/>
      <c r="HI18" s="296"/>
      <c r="HJ18" s="296"/>
      <c r="HK18" s="296"/>
      <c r="HL18" s="296"/>
      <c r="HM18" s="296"/>
      <c r="HN18" s="296"/>
      <c r="HO18" s="296"/>
      <c r="HP18" s="296"/>
    </row>
    <row r="19" spans="1:224" ht="15.5" customHeight="1" x14ac:dyDescent="0.35">
      <c r="A19" s="288"/>
      <c r="E19" s="313"/>
      <c r="F19" s="289"/>
      <c r="G19" s="289"/>
      <c r="H19" s="289"/>
      <c r="I19" s="289"/>
      <c r="J19" s="313"/>
      <c r="K19" s="313"/>
      <c r="L19" s="313"/>
      <c r="M19" s="313"/>
      <c r="N19" s="313"/>
      <c r="O19" s="313"/>
      <c r="P19" s="296"/>
      <c r="Q19" s="296"/>
      <c r="R19" s="296"/>
      <c r="S19" s="296"/>
      <c r="T19" s="296"/>
      <c r="U19" s="296"/>
      <c r="V19" s="296"/>
      <c r="W19" s="296"/>
      <c r="X19" s="296"/>
      <c r="Y19" s="296"/>
      <c r="Z19" s="296"/>
      <c r="AA19" s="296"/>
      <c r="AB19" s="296"/>
      <c r="AC19" s="296"/>
      <c r="AD19" s="296"/>
      <c r="AE19" s="309"/>
      <c r="AG19" s="309"/>
      <c r="AH19" s="309"/>
      <c r="AI19" s="309"/>
      <c r="AJ19" s="309"/>
      <c r="AK19" s="309"/>
      <c r="AL19" s="309"/>
      <c r="AM19" s="309"/>
      <c r="AN19" s="309"/>
      <c r="AO19" s="309"/>
      <c r="AP19" s="309"/>
      <c r="AQ19" s="309"/>
      <c r="AR19" s="309"/>
      <c r="AS19" s="295"/>
      <c r="AT19" s="309"/>
      <c r="AU19" s="322"/>
      <c r="AV19" s="309"/>
      <c r="AW19" s="309"/>
      <c r="AX19" s="318"/>
      <c r="AY19" s="309"/>
      <c r="AZ19" s="309"/>
      <c r="BA19" s="309"/>
      <c r="BB19" s="309"/>
      <c r="BC19" s="296"/>
      <c r="BD19" s="296"/>
      <c r="BE19" s="296"/>
      <c r="BF19" s="296"/>
      <c r="BG19" s="296"/>
      <c r="BH19" s="296"/>
      <c r="BI19" s="296"/>
      <c r="BJ19" s="296"/>
      <c r="BK19" s="296"/>
      <c r="BL19" s="296"/>
      <c r="BM19" s="296"/>
      <c r="BN19" s="296"/>
      <c r="BO19" s="296"/>
      <c r="BP19" s="296"/>
      <c r="BQ19" s="296"/>
      <c r="BR19" s="309"/>
      <c r="BS19" s="309"/>
      <c r="BT19" s="329"/>
      <c r="BU19" s="309"/>
      <c r="BV19" s="329"/>
      <c r="BW19" s="291"/>
      <c r="BX19" s="330"/>
      <c r="BY19" s="309"/>
      <c r="BZ19" s="329"/>
      <c r="CA19" s="309"/>
      <c r="CB19" s="309"/>
      <c r="CC19" s="309"/>
      <c r="CD19" s="329"/>
      <c r="CE19" s="309"/>
      <c r="CF19" s="309"/>
      <c r="CG19" s="329"/>
      <c r="CH19" s="309"/>
      <c r="CI19" s="296"/>
      <c r="CJ19" s="309"/>
      <c r="CK19" s="309"/>
      <c r="CL19" s="309"/>
      <c r="CM19" s="309"/>
      <c r="CN19" s="309"/>
      <c r="CO19" s="333"/>
      <c r="CP19" s="333"/>
      <c r="CQ19" s="333"/>
      <c r="CR19" s="296"/>
      <c r="CV19" s="290"/>
      <c r="CX19" s="290"/>
      <c r="DC19" s="296"/>
      <c r="DG19" s="336"/>
      <c r="DH19" s="288"/>
      <c r="DI19" s="288"/>
      <c r="DJ19" s="288"/>
      <c r="DQ19" s="288"/>
      <c r="DR19" s="288"/>
      <c r="DS19" s="288"/>
      <c r="DT19" s="288"/>
      <c r="DU19" s="288"/>
      <c r="DV19" s="339"/>
      <c r="DW19" s="310"/>
      <c r="DX19" s="310"/>
      <c r="DY19" s="310"/>
      <c r="DZ19" s="333"/>
      <c r="EA19" s="333"/>
      <c r="EB19" s="333"/>
      <c r="EC19" s="333"/>
      <c r="ED19" s="333"/>
      <c r="EE19" s="333"/>
      <c r="EF19" s="333"/>
      <c r="EI19" s="293"/>
      <c r="EJ19" s="293"/>
      <c r="EL19" s="290"/>
      <c r="EM19" s="315"/>
      <c r="FI19" s="332"/>
      <c r="FJ19" s="332"/>
      <c r="FL19" s="328"/>
      <c r="FN19" s="296"/>
      <c r="FO19" s="296"/>
      <c r="FP19" s="310"/>
      <c r="FQ19" s="310"/>
      <c r="FR19" s="296"/>
      <c r="FS19" s="296"/>
      <c r="FT19" s="296"/>
      <c r="FU19" s="296"/>
      <c r="FV19" s="296"/>
      <c r="FW19" s="296"/>
      <c r="FX19" s="296"/>
      <c r="FY19" s="310"/>
      <c r="FZ19" s="310"/>
      <c r="GA19" s="310"/>
      <c r="GB19" s="310"/>
      <c r="GC19" s="296"/>
      <c r="GD19" s="296"/>
      <c r="GE19" s="335"/>
      <c r="GF19" s="335"/>
      <c r="GG19" s="335"/>
      <c r="GH19" s="335"/>
      <c r="GI19" s="337"/>
      <c r="GJ19" s="296"/>
      <c r="GK19" s="338"/>
      <c r="GL19" s="335"/>
      <c r="GM19" s="338"/>
      <c r="GN19" s="335"/>
      <c r="GO19" s="296"/>
      <c r="GP19" s="296"/>
      <c r="GQ19" s="296"/>
      <c r="GR19" s="296"/>
      <c r="GS19" s="296"/>
      <c r="GT19" s="296"/>
      <c r="GU19" s="296"/>
      <c r="GV19" s="296"/>
      <c r="GW19" s="296"/>
      <c r="GX19" s="296"/>
      <c r="GY19" s="296"/>
      <c r="GZ19" s="296"/>
      <c r="HA19" s="296"/>
      <c r="HB19" s="296"/>
      <c r="HC19" s="296"/>
      <c r="HD19" s="296"/>
      <c r="HE19" s="296"/>
      <c r="HF19" s="296"/>
      <c r="HG19" s="296"/>
      <c r="HH19" s="296"/>
      <c r="HI19" s="296"/>
      <c r="HJ19" s="296"/>
      <c r="HK19" s="296"/>
      <c r="HL19" s="296"/>
      <c r="HM19" s="296"/>
      <c r="HN19" s="296"/>
      <c r="HO19" s="296"/>
      <c r="HP19" s="296"/>
    </row>
    <row r="22" spans="1:224" ht="15.5" x14ac:dyDescent="0.35">
      <c r="A22" s="457" t="s">
        <v>964</v>
      </c>
    </row>
    <row r="24" spans="1:224" s="25" customFormat="1" x14ac:dyDescent="0.35">
      <c r="A24" s="25" t="s">
        <v>0</v>
      </c>
      <c r="B24" s="25" t="s">
        <v>2</v>
      </c>
      <c r="C24" s="25" t="s">
        <v>3</v>
      </c>
      <c r="D24" s="25" t="s">
        <v>4</v>
      </c>
      <c r="E24" s="359" t="s">
        <v>371</v>
      </c>
      <c r="F24" s="359" t="s">
        <v>372</v>
      </c>
      <c r="G24" s="359" t="s">
        <v>373</v>
      </c>
      <c r="H24" s="359" t="s">
        <v>374</v>
      </c>
      <c r="I24" s="359" t="s">
        <v>375</v>
      </c>
      <c r="J24" s="359" t="s">
        <v>376</v>
      </c>
      <c r="K24" s="359" t="s">
        <v>377</v>
      </c>
      <c r="L24" s="359" t="s">
        <v>378</v>
      </c>
      <c r="M24" s="359" t="s">
        <v>379</v>
      </c>
      <c r="N24" s="359" t="s">
        <v>380</v>
      </c>
      <c r="O24" s="359" t="s">
        <v>381</v>
      </c>
      <c r="P24" s="360" t="s">
        <v>492</v>
      </c>
      <c r="Q24" s="360" t="s">
        <v>493</v>
      </c>
      <c r="R24" s="360" t="s">
        <v>494</v>
      </c>
      <c r="S24" s="360" t="s">
        <v>495</v>
      </c>
      <c r="T24" s="360" t="s">
        <v>496</v>
      </c>
      <c r="U24" s="360" t="s">
        <v>497</v>
      </c>
      <c r="V24" s="360" t="s">
        <v>498</v>
      </c>
      <c r="W24" s="360" t="s">
        <v>499</v>
      </c>
      <c r="X24" s="360" t="s">
        <v>500</v>
      </c>
      <c r="Y24" s="360" t="s">
        <v>501</v>
      </c>
      <c r="Z24" s="360" t="s">
        <v>502</v>
      </c>
      <c r="AA24" s="360" t="s">
        <v>503</v>
      </c>
      <c r="AB24" s="360" t="s">
        <v>504</v>
      </c>
      <c r="AC24" s="360" t="s">
        <v>505</v>
      </c>
      <c r="AD24" s="360" t="s">
        <v>506</v>
      </c>
      <c r="AE24" s="359" t="s">
        <v>382</v>
      </c>
      <c r="AF24" s="359" t="s">
        <v>383</v>
      </c>
      <c r="AG24" s="359" t="s">
        <v>716</v>
      </c>
      <c r="AH24" s="359" t="s">
        <v>718</v>
      </c>
      <c r="AI24" s="359" t="s">
        <v>384</v>
      </c>
      <c r="AJ24" s="359" t="s">
        <v>511</v>
      </c>
      <c r="AK24" s="359" t="s">
        <v>719</v>
      </c>
      <c r="AL24" s="359" t="s">
        <v>721</v>
      </c>
      <c r="AM24" s="359" t="s">
        <v>722</v>
      </c>
      <c r="AN24" s="359" t="s">
        <v>724</v>
      </c>
      <c r="AO24" s="359" t="s">
        <v>385</v>
      </c>
      <c r="AP24" s="359" t="s">
        <v>512</v>
      </c>
      <c r="AQ24" s="359" t="s">
        <v>727</v>
      </c>
      <c r="AR24" s="359" t="s">
        <v>729</v>
      </c>
      <c r="AS24" s="359" t="s">
        <v>386</v>
      </c>
      <c r="AT24" s="359" t="s">
        <v>387</v>
      </c>
      <c r="AU24" s="359" t="s">
        <v>388</v>
      </c>
      <c r="AV24" s="359" t="s">
        <v>389</v>
      </c>
      <c r="AW24" s="359" t="s">
        <v>390</v>
      </c>
      <c r="AX24" s="359" t="s">
        <v>391</v>
      </c>
      <c r="AY24" s="359" t="s">
        <v>784</v>
      </c>
      <c r="AZ24" s="359" t="s">
        <v>785</v>
      </c>
      <c r="BA24" s="359" t="s">
        <v>786</v>
      </c>
      <c r="BB24" s="359" t="s">
        <v>787</v>
      </c>
      <c r="BC24" s="360" t="s">
        <v>514</v>
      </c>
      <c r="BD24" s="360" t="s">
        <v>515</v>
      </c>
      <c r="BE24" s="360" t="s">
        <v>516</v>
      </c>
      <c r="BF24" s="360" t="s">
        <v>517</v>
      </c>
      <c r="BG24" s="360" t="s">
        <v>518</v>
      </c>
      <c r="BH24" s="360" t="s">
        <v>519</v>
      </c>
      <c r="BI24" s="360" t="s">
        <v>520</v>
      </c>
      <c r="BJ24" s="360" t="s">
        <v>521</v>
      </c>
      <c r="BK24" s="360" t="s">
        <v>522</v>
      </c>
      <c r="BL24" s="360" t="s">
        <v>523</v>
      </c>
      <c r="BM24" s="360" t="s">
        <v>524</v>
      </c>
      <c r="BN24" s="360" t="s">
        <v>525</v>
      </c>
      <c r="BO24" s="360" t="s">
        <v>526</v>
      </c>
      <c r="BP24" s="360" t="s">
        <v>527</v>
      </c>
      <c r="BQ24" s="360" t="s">
        <v>528</v>
      </c>
      <c r="BR24" s="359" t="s">
        <v>392</v>
      </c>
      <c r="BS24" s="359" t="s">
        <v>393</v>
      </c>
      <c r="BT24" s="359" t="s">
        <v>394</v>
      </c>
      <c r="BU24" s="359" t="s">
        <v>395</v>
      </c>
      <c r="BV24" s="359" t="s">
        <v>396</v>
      </c>
      <c r="BW24" s="359" t="s">
        <v>397</v>
      </c>
      <c r="BX24" s="359" t="s">
        <v>398</v>
      </c>
      <c r="BY24" s="359" t="s">
        <v>399</v>
      </c>
      <c r="BZ24" s="359" t="s">
        <v>400</v>
      </c>
      <c r="CA24" s="359" t="s">
        <v>401</v>
      </c>
      <c r="CB24" s="359" t="s">
        <v>402</v>
      </c>
      <c r="CC24" s="359" t="s">
        <v>403</v>
      </c>
      <c r="CD24" s="359" t="s">
        <v>404</v>
      </c>
      <c r="CE24" s="359" t="s">
        <v>405</v>
      </c>
      <c r="CF24" s="359" t="s">
        <v>406</v>
      </c>
      <c r="CG24" s="359" t="s">
        <v>407</v>
      </c>
      <c r="CH24" s="359" t="s">
        <v>408</v>
      </c>
      <c r="CI24" s="359" t="s">
        <v>409</v>
      </c>
      <c r="CJ24" s="359" t="s">
        <v>410</v>
      </c>
      <c r="CK24" s="359" t="s">
        <v>411</v>
      </c>
      <c r="CL24" s="359" t="s">
        <v>412</v>
      </c>
      <c r="CM24" s="359" t="s">
        <v>413</v>
      </c>
      <c r="CN24" s="359" t="s">
        <v>414</v>
      </c>
      <c r="CO24" s="359" t="s">
        <v>415</v>
      </c>
      <c r="CP24" s="359" t="s">
        <v>416</v>
      </c>
      <c r="CQ24" s="359" t="s">
        <v>417</v>
      </c>
      <c r="CR24" s="360" t="s">
        <v>418</v>
      </c>
      <c r="CS24" s="360" t="s">
        <v>529</v>
      </c>
      <c r="CT24" s="360" t="s">
        <v>530</v>
      </c>
      <c r="CU24" s="360" t="s">
        <v>531</v>
      </c>
      <c r="CV24" s="360" t="s">
        <v>532</v>
      </c>
      <c r="CW24" s="360" t="s">
        <v>533</v>
      </c>
      <c r="CX24" s="360" t="s">
        <v>534</v>
      </c>
      <c r="CY24" s="360" t="s">
        <v>535</v>
      </c>
      <c r="CZ24" s="360" t="s">
        <v>536</v>
      </c>
      <c r="DA24" s="360" t="s">
        <v>419</v>
      </c>
      <c r="DB24" s="360" t="s">
        <v>420</v>
      </c>
      <c r="DC24" s="360" t="s">
        <v>421</v>
      </c>
      <c r="DD24" s="359" t="s">
        <v>537</v>
      </c>
      <c r="DE24" s="359" t="s">
        <v>422</v>
      </c>
      <c r="DF24" s="359" t="s">
        <v>540</v>
      </c>
      <c r="DG24" s="359" t="s">
        <v>538</v>
      </c>
      <c r="DH24" s="359" t="s">
        <v>539</v>
      </c>
      <c r="DI24" s="359" t="s">
        <v>542</v>
      </c>
      <c r="DJ24" s="359" t="s">
        <v>541</v>
      </c>
      <c r="DK24" s="382" t="s">
        <v>423</v>
      </c>
      <c r="DL24" s="382" t="s">
        <v>424</v>
      </c>
      <c r="DM24" s="382" t="s">
        <v>425</v>
      </c>
      <c r="DN24" s="382" t="s">
        <v>426</v>
      </c>
      <c r="DO24" s="382" t="s">
        <v>427</v>
      </c>
      <c r="DP24" s="382" t="s">
        <v>428</v>
      </c>
      <c r="DQ24" s="359" t="s">
        <v>429</v>
      </c>
      <c r="DR24" s="359" t="s">
        <v>430</v>
      </c>
      <c r="DS24" s="359" t="s">
        <v>431</v>
      </c>
      <c r="DT24" s="359" t="s">
        <v>432</v>
      </c>
      <c r="DU24" s="359" t="s">
        <v>433</v>
      </c>
      <c r="DV24" s="361" t="s">
        <v>434</v>
      </c>
      <c r="DW24" s="361" t="s">
        <v>435</v>
      </c>
      <c r="DX24" s="361" t="s">
        <v>436</v>
      </c>
      <c r="DY24" s="361" t="s">
        <v>437</v>
      </c>
      <c r="DZ24" s="362" t="s">
        <v>438</v>
      </c>
      <c r="EA24" s="362" t="s">
        <v>439</v>
      </c>
      <c r="EB24" s="362" t="s">
        <v>440</v>
      </c>
      <c r="EC24" s="362" t="s">
        <v>441</v>
      </c>
      <c r="ED24" s="362" t="s">
        <v>442</v>
      </c>
      <c r="EE24" s="362" t="s">
        <v>443</v>
      </c>
      <c r="EF24" s="362" t="s">
        <v>444</v>
      </c>
      <c r="EG24" s="362" t="s">
        <v>445</v>
      </c>
      <c r="EH24" s="362" t="s">
        <v>446</v>
      </c>
      <c r="EI24" s="362" t="s">
        <v>447</v>
      </c>
      <c r="EJ24" s="362" t="s">
        <v>448</v>
      </c>
      <c r="EK24" s="362" t="s">
        <v>449</v>
      </c>
      <c r="EL24" s="362" t="s">
        <v>450</v>
      </c>
      <c r="EM24" s="362" t="s">
        <v>451</v>
      </c>
      <c r="EN24" s="362" t="s">
        <v>452</v>
      </c>
      <c r="EO24" s="362" t="s">
        <v>453</v>
      </c>
      <c r="EP24" s="362" t="s">
        <v>454</v>
      </c>
      <c r="EQ24" s="362" t="s">
        <v>455</v>
      </c>
      <c r="ER24" s="362" t="s">
        <v>456</v>
      </c>
      <c r="ES24" s="362" t="s">
        <v>457</v>
      </c>
      <c r="ET24" s="362" t="s">
        <v>458</v>
      </c>
      <c r="EU24" s="362" t="s">
        <v>459</v>
      </c>
      <c r="EV24" s="362" t="s">
        <v>460</v>
      </c>
      <c r="EW24" s="362" t="s">
        <v>461</v>
      </c>
      <c r="EX24" s="362" t="s">
        <v>462</v>
      </c>
      <c r="EY24" s="362" t="s">
        <v>463</v>
      </c>
      <c r="EZ24" s="362" t="s">
        <v>464</v>
      </c>
      <c r="FA24" s="362" t="s">
        <v>465</v>
      </c>
      <c r="FB24" s="362" t="s">
        <v>466</v>
      </c>
      <c r="FC24" s="362" t="s">
        <v>467</v>
      </c>
      <c r="FD24" s="362" t="s">
        <v>468</v>
      </c>
      <c r="FE24" s="362" t="s">
        <v>469</v>
      </c>
      <c r="FF24" s="362" t="s">
        <v>470</v>
      </c>
      <c r="FG24" s="362" t="s">
        <v>545</v>
      </c>
      <c r="FH24" s="362" t="s">
        <v>546</v>
      </c>
      <c r="FI24" s="363" t="s">
        <v>471</v>
      </c>
      <c r="FJ24" s="363" t="s">
        <v>472</v>
      </c>
      <c r="FK24" s="363" t="s">
        <v>744</v>
      </c>
      <c r="FL24" s="363" t="s">
        <v>746</v>
      </c>
      <c r="FM24" s="383" t="s">
        <v>473</v>
      </c>
      <c r="FN24" s="364" t="s">
        <v>474</v>
      </c>
      <c r="FO24" s="364" t="s">
        <v>475</v>
      </c>
      <c r="FP24" s="364" t="s">
        <v>476</v>
      </c>
      <c r="FQ24" s="364" t="s">
        <v>477</v>
      </c>
      <c r="FR24" s="361" t="s">
        <v>478</v>
      </c>
      <c r="FS24" s="361" t="s">
        <v>479</v>
      </c>
      <c r="FT24" s="361" t="s">
        <v>480</v>
      </c>
      <c r="FU24" s="364" t="s">
        <v>481</v>
      </c>
      <c r="FV24" s="364" t="s">
        <v>482</v>
      </c>
      <c r="FW24" s="382" t="s">
        <v>788</v>
      </c>
      <c r="FX24" s="382" t="s">
        <v>789</v>
      </c>
      <c r="FY24" s="361" t="s">
        <v>790</v>
      </c>
      <c r="FZ24" s="361" t="s">
        <v>791</v>
      </c>
      <c r="GA24" s="361" t="s">
        <v>792</v>
      </c>
      <c r="GB24" s="361" t="s">
        <v>793</v>
      </c>
      <c r="GC24" s="382" t="s">
        <v>794</v>
      </c>
      <c r="GD24" s="382" t="s">
        <v>795</v>
      </c>
      <c r="GE24" s="359" t="s">
        <v>796</v>
      </c>
      <c r="GF24" s="359" t="s">
        <v>797</v>
      </c>
      <c r="GG24" s="359" t="s">
        <v>798</v>
      </c>
      <c r="GH24" s="359" t="s">
        <v>799</v>
      </c>
      <c r="GI24" s="382" t="s">
        <v>483</v>
      </c>
      <c r="GJ24" s="382" t="s">
        <v>801</v>
      </c>
      <c r="GK24" s="359" t="s">
        <v>484</v>
      </c>
      <c r="GL24" s="359" t="s">
        <v>826</v>
      </c>
      <c r="GM24" s="359" t="s">
        <v>485</v>
      </c>
      <c r="GN24" s="359" t="s">
        <v>828</v>
      </c>
      <c r="GO24" s="25" t="s">
        <v>486</v>
      </c>
      <c r="GP24" s="25" t="s">
        <v>487</v>
      </c>
      <c r="GQ24" s="25" t="s">
        <v>488</v>
      </c>
      <c r="GR24" s="25" t="s">
        <v>489</v>
      </c>
      <c r="GS24" s="25" t="s">
        <v>490</v>
      </c>
      <c r="GT24" s="25" t="s">
        <v>491</v>
      </c>
      <c r="GU24" s="25" t="s">
        <v>554</v>
      </c>
      <c r="GV24" s="25" t="s">
        <v>555</v>
      </c>
      <c r="GW24" s="25" t="s">
        <v>567</v>
      </c>
      <c r="GX24" s="25" t="s">
        <v>556</v>
      </c>
      <c r="GY24" s="25" t="s">
        <v>557</v>
      </c>
      <c r="GZ24" s="25" t="s">
        <v>558</v>
      </c>
      <c r="HA24" s="25" t="s">
        <v>559</v>
      </c>
      <c r="HB24" s="25" t="s">
        <v>560</v>
      </c>
      <c r="HC24" s="25" t="s">
        <v>561</v>
      </c>
      <c r="HD24" s="25" t="s">
        <v>562</v>
      </c>
      <c r="HE24" s="25" t="s">
        <v>563</v>
      </c>
      <c r="HF24" s="25" t="s">
        <v>564</v>
      </c>
      <c r="HG24" s="25" t="s">
        <v>565</v>
      </c>
      <c r="HH24" s="25" t="s">
        <v>566</v>
      </c>
      <c r="HI24" s="25" t="s">
        <v>568</v>
      </c>
      <c r="HJ24" s="25" t="s">
        <v>569</v>
      </c>
      <c r="HK24" s="25" t="s">
        <v>570</v>
      </c>
      <c r="HL24" s="25" t="s">
        <v>571</v>
      </c>
      <c r="HM24" s="25" t="s">
        <v>572</v>
      </c>
      <c r="HN24" s="25" t="s">
        <v>573</v>
      </c>
      <c r="HO24" s="25" t="s">
        <v>574</v>
      </c>
      <c r="HP24" s="25" t="s">
        <v>575</v>
      </c>
    </row>
    <row r="25" spans="1:224" ht="15" customHeight="1" x14ac:dyDescent="0.35">
      <c r="A25" s="288">
        <v>43646</v>
      </c>
      <c r="B25" t="s">
        <v>873</v>
      </c>
      <c r="C25" t="s">
        <v>1</v>
      </c>
      <c r="D25" t="s">
        <v>832</v>
      </c>
      <c r="E25" t="s">
        <v>711</v>
      </c>
      <c r="F25" s="289">
        <v>25000000</v>
      </c>
      <c r="G25" s="289">
        <v>60000000</v>
      </c>
      <c r="H25" s="289">
        <v>15000000</v>
      </c>
      <c r="I25" s="289">
        <v>18269731.420000002</v>
      </c>
      <c r="J25" t="s">
        <v>711</v>
      </c>
      <c r="K25" t="s">
        <v>711</v>
      </c>
      <c r="L25" t="s">
        <v>711</v>
      </c>
      <c r="M25" t="s">
        <v>711</v>
      </c>
      <c r="N25" t="s">
        <v>711</v>
      </c>
      <c r="O25" t="s">
        <v>711</v>
      </c>
      <c r="P25" t="s">
        <v>711</v>
      </c>
      <c r="Q25" t="s">
        <v>711</v>
      </c>
      <c r="R25" t="s">
        <v>711</v>
      </c>
      <c r="S25" t="s">
        <v>711</v>
      </c>
      <c r="T25" t="s">
        <v>711</v>
      </c>
      <c r="U25" t="s">
        <v>711</v>
      </c>
      <c r="V25" t="s">
        <v>711</v>
      </c>
      <c r="W25" t="s">
        <v>711</v>
      </c>
      <c r="X25" t="s">
        <v>711</v>
      </c>
      <c r="Y25" t="s">
        <v>711</v>
      </c>
      <c r="Z25" t="s">
        <v>711</v>
      </c>
      <c r="AA25" t="s">
        <v>711</v>
      </c>
      <c r="AB25" t="s">
        <v>711</v>
      </c>
      <c r="AC25" t="s">
        <v>711</v>
      </c>
      <c r="AD25" t="s">
        <v>711</v>
      </c>
      <c r="AE25" s="309" t="s">
        <v>874</v>
      </c>
      <c r="AF25" s="310">
        <v>3</v>
      </c>
      <c r="AG25" s="311" t="s">
        <v>711</v>
      </c>
      <c r="AH25" t="s">
        <v>711</v>
      </c>
      <c r="AI25" s="311" t="s">
        <v>711</v>
      </c>
      <c r="AJ25" t="s">
        <v>711</v>
      </c>
      <c r="AK25" s="311" t="s">
        <v>711</v>
      </c>
      <c r="AL25" t="s">
        <v>711</v>
      </c>
      <c r="AM25" s="311" t="s">
        <v>711</v>
      </c>
      <c r="AN25" t="s">
        <v>711</v>
      </c>
      <c r="AO25" s="311" t="s">
        <v>711</v>
      </c>
      <c r="AP25" t="s">
        <v>711</v>
      </c>
      <c r="AQ25" t="s">
        <v>711</v>
      </c>
      <c r="AR25" t="s">
        <v>711</v>
      </c>
      <c r="AS25" t="s">
        <v>833</v>
      </c>
      <c r="AT25" t="s">
        <v>834</v>
      </c>
      <c r="AU25" s="291">
        <v>0.99</v>
      </c>
      <c r="AV25" t="s">
        <v>835</v>
      </c>
      <c r="AW25" t="s">
        <v>836</v>
      </c>
      <c r="AX25">
        <v>0</v>
      </c>
      <c r="AY25" s="290">
        <v>13735847.449999999</v>
      </c>
      <c r="AZ25" t="s">
        <v>711</v>
      </c>
      <c r="BA25" t="s">
        <v>711</v>
      </c>
      <c r="BB25" t="s">
        <v>711</v>
      </c>
      <c r="BC25" t="s">
        <v>711</v>
      </c>
      <c r="BD25" t="s">
        <v>711</v>
      </c>
      <c r="BE25" t="s">
        <v>711</v>
      </c>
      <c r="BF25" t="s">
        <v>711</v>
      </c>
      <c r="BG25" t="s">
        <v>711</v>
      </c>
      <c r="BH25" t="s">
        <v>711</v>
      </c>
      <c r="BI25" t="s">
        <v>711</v>
      </c>
      <c r="BJ25" t="s">
        <v>711</v>
      </c>
      <c r="BK25" t="s">
        <v>711</v>
      </c>
      <c r="BL25" t="s">
        <v>711</v>
      </c>
      <c r="BM25" t="s">
        <v>711</v>
      </c>
      <c r="BN25" t="s">
        <v>711</v>
      </c>
      <c r="BO25" t="s">
        <v>711</v>
      </c>
      <c r="BP25" t="s">
        <v>711</v>
      </c>
      <c r="BQ25" t="s">
        <v>711</v>
      </c>
      <c r="BR25" t="s">
        <v>711</v>
      </c>
      <c r="BS25" t="s">
        <v>837</v>
      </c>
      <c r="BT25" s="288">
        <v>42541</v>
      </c>
      <c r="BU25" t="s">
        <v>875</v>
      </c>
      <c r="BV25" s="288">
        <v>42541</v>
      </c>
      <c r="BW25" s="312">
        <v>0.99</v>
      </c>
      <c r="BX25" s="288">
        <v>42541</v>
      </c>
      <c r="BY25" t="s">
        <v>876</v>
      </c>
      <c r="BZ25" s="288">
        <v>42541</v>
      </c>
      <c r="CA25" t="s">
        <v>711</v>
      </c>
      <c r="CB25" s="288" t="s">
        <v>711</v>
      </c>
      <c r="CC25" t="s">
        <v>835</v>
      </c>
      <c r="CD25" s="288">
        <v>42541</v>
      </c>
      <c r="CE25" t="s">
        <v>711</v>
      </c>
      <c r="CF25" s="288" t="s">
        <v>300</v>
      </c>
      <c r="CG25" s="288">
        <v>42541</v>
      </c>
      <c r="CH25" t="s">
        <v>711</v>
      </c>
      <c r="CI25" s="296">
        <v>1</v>
      </c>
      <c r="CJ25" t="s">
        <v>838</v>
      </c>
      <c r="CK25" t="s">
        <v>711</v>
      </c>
      <c r="CL25" t="s">
        <v>711</v>
      </c>
      <c r="CM25" t="s">
        <v>711</v>
      </c>
      <c r="CN25" t="s">
        <v>711</v>
      </c>
      <c r="CO25" s="290">
        <v>6526645.1888333354</v>
      </c>
      <c r="CP25" s="290">
        <v>26031454.909999996</v>
      </c>
      <c r="CQ25" s="290">
        <v>23798190.829224002</v>
      </c>
      <c r="CR25" t="s">
        <v>305</v>
      </c>
      <c r="CS25">
        <v>0</v>
      </c>
      <c r="CT25">
        <v>0</v>
      </c>
      <c r="CU25">
        <v>0</v>
      </c>
      <c r="CV25" s="290">
        <f>236097204.94+43397.8</f>
        <v>236140602.74000001</v>
      </c>
      <c r="CW25">
        <v>0</v>
      </c>
      <c r="CX25" s="290">
        <f>1390000000+41335000</f>
        <v>1431335000</v>
      </c>
      <c r="CY25">
        <v>0</v>
      </c>
      <c r="CZ25">
        <v>0</v>
      </c>
      <c r="DA25" t="s">
        <v>877</v>
      </c>
      <c r="DB25" s="294" t="s">
        <v>878</v>
      </c>
      <c r="DC25" t="s">
        <v>711</v>
      </c>
      <c r="DD25" t="s">
        <v>711</v>
      </c>
      <c r="DE25" t="s">
        <v>711</v>
      </c>
      <c r="DF25" t="s">
        <v>711</v>
      </c>
      <c r="DG25" s="290">
        <v>803881481.61000001</v>
      </c>
      <c r="DH25" t="s">
        <v>711</v>
      </c>
      <c r="DI25" t="s">
        <v>711</v>
      </c>
      <c r="DJ25" t="s">
        <v>711</v>
      </c>
      <c r="DK25" t="s">
        <v>711</v>
      </c>
      <c r="DL25" t="s">
        <v>711</v>
      </c>
      <c r="DM25" t="s">
        <v>711</v>
      </c>
      <c r="DN25" t="s">
        <v>711</v>
      </c>
      <c r="DO25" t="s">
        <v>711</v>
      </c>
      <c r="DP25" t="s">
        <v>711</v>
      </c>
      <c r="DQ25" t="s">
        <v>711</v>
      </c>
      <c r="DR25" t="s">
        <v>711</v>
      </c>
      <c r="DS25" t="s">
        <v>711</v>
      </c>
      <c r="DT25" t="s">
        <v>711</v>
      </c>
      <c r="DU25" t="s">
        <v>711</v>
      </c>
      <c r="DV25" s="313">
        <v>4420226386.0461855</v>
      </c>
      <c r="DW25" t="s">
        <v>711</v>
      </c>
      <c r="DX25" t="s">
        <v>711</v>
      </c>
      <c r="DY25" t="s">
        <v>711</v>
      </c>
      <c r="DZ25" s="290">
        <v>119474099</v>
      </c>
      <c r="EA25" s="314">
        <v>65567023</v>
      </c>
      <c r="EB25" s="290">
        <v>200671797</v>
      </c>
      <c r="EC25" s="290">
        <f>530776+130603269</f>
        <v>131134045</v>
      </c>
      <c r="ED25" s="290">
        <v>52840969</v>
      </c>
      <c r="EE25" s="290">
        <v>280178710</v>
      </c>
      <c r="EF25" s="290">
        <v>160704611</v>
      </c>
      <c r="EG25" t="s">
        <v>839</v>
      </c>
      <c r="EH25" t="s">
        <v>879</v>
      </c>
      <c r="EI25" s="293">
        <f>ROUND(171331282/EB25,4)</f>
        <v>0.8538</v>
      </c>
      <c r="EJ25" s="293">
        <f>ROUND(747920/EB25,4)</f>
        <v>3.7000000000000002E-3</v>
      </c>
      <c r="EK25" t="s">
        <v>711</v>
      </c>
      <c r="EL25" s="290">
        <v>236097205</v>
      </c>
      <c r="EM25" s="315">
        <v>1</v>
      </c>
      <c r="EN25" t="s">
        <v>711</v>
      </c>
      <c r="EO25" t="s">
        <v>711</v>
      </c>
      <c r="EP25" t="s">
        <v>711</v>
      </c>
      <c r="EQ25" t="s">
        <v>711</v>
      </c>
      <c r="ER25" t="s">
        <v>711</v>
      </c>
      <c r="ES25" t="s">
        <v>711</v>
      </c>
      <c r="ET25" t="s">
        <v>711</v>
      </c>
      <c r="EU25" t="s">
        <v>711</v>
      </c>
      <c r="EV25" t="s">
        <v>711</v>
      </c>
      <c r="EW25" t="s">
        <v>711</v>
      </c>
      <c r="EX25" t="s">
        <v>711</v>
      </c>
      <c r="EY25" t="s">
        <v>711</v>
      </c>
      <c r="EZ25" t="s">
        <v>711</v>
      </c>
      <c r="FA25" t="s">
        <v>711</v>
      </c>
      <c r="FB25" t="s">
        <v>711</v>
      </c>
      <c r="FC25" t="s">
        <v>711</v>
      </c>
      <c r="FD25" t="s">
        <v>711</v>
      </c>
      <c r="FE25" t="s">
        <v>711</v>
      </c>
      <c r="FF25" t="s">
        <v>711</v>
      </c>
      <c r="FG25" t="s">
        <v>711</v>
      </c>
      <c r="FH25" t="s">
        <v>711</v>
      </c>
      <c r="FI25" s="291">
        <v>0.99439999999999995</v>
      </c>
      <c r="FJ25" s="291">
        <v>0.99980000000000002</v>
      </c>
      <c r="FK25" s="25">
        <v>1</v>
      </c>
      <c r="FL25" s="316">
        <v>6.5972222222222224E-2</v>
      </c>
      <c r="FM25">
        <v>2</v>
      </c>
      <c r="FN25">
        <v>30</v>
      </c>
      <c r="FO25">
        <v>9</v>
      </c>
      <c r="FP25" t="s">
        <v>711</v>
      </c>
      <c r="FQ25" t="s">
        <v>711</v>
      </c>
      <c r="FR25">
        <v>30</v>
      </c>
      <c r="FS25">
        <v>8</v>
      </c>
      <c r="FT25">
        <v>1</v>
      </c>
      <c r="FU25">
        <v>23</v>
      </c>
      <c r="FV25">
        <v>7</v>
      </c>
      <c r="FW25" t="s">
        <v>711</v>
      </c>
      <c r="FX25" t="s">
        <v>711</v>
      </c>
      <c r="FY25" t="s">
        <v>711</v>
      </c>
      <c r="FZ25" t="s">
        <v>711</v>
      </c>
      <c r="GA25" t="s">
        <v>711</v>
      </c>
      <c r="GB25" t="s">
        <v>711</v>
      </c>
      <c r="GC25" t="s">
        <v>711</v>
      </c>
      <c r="GD25" t="s">
        <v>711</v>
      </c>
      <c r="GE25" s="291">
        <v>0.44768246002044715</v>
      </c>
      <c r="GF25" s="291">
        <v>0.48927511001307611</v>
      </c>
      <c r="GG25" s="291">
        <v>0.66265757510518719</v>
      </c>
      <c r="GH25" s="291">
        <v>0.70749805054833137</v>
      </c>
      <c r="GI25" t="s">
        <v>711</v>
      </c>
      <c r="GJ25" t="s">
        <v>711</v>
      </c>
      <c r="GK25" s="291">
        <v>0.45019999999999999</v>
      </c>
      <c r="GL25" s="291">
        <v>0.45019999999999999</v>
      </c>
      <c r="GM25" s="291">
        <v>0.67459999999999998</v>
      </c>
      <c r="GN25" s="291">
        <v>0.67459999999999998</v>
      </c>
      <c r="GO25" t="s">
        <v>711</v>
      </c>
      <c r="GP25" t="s">
        <v>711</v>
      </c>
      <c r="GQ25" t="s">
        <v>711</v>
      </c>
      <c r="GR25" t="s">
        <v>711</v>
      </c>
      <c r="GS25" t="s">
        <v>711</v>
      </c>
      <c r="GT25" t="s">
        <v>711</v>
      </c>
      <c r="GU25" t="s">
        <v>711</v>
      </c>
      <c r="GV25" t="s">
        <v>711</v>
      </c>
      <c r="GW25" t="s">
        <v>711</v>
      </c>
      <c r="GX25" t="s">
        <v>711</v>
      </c>
      <c r="GY25" t="s">
        <v>711</v>
      </c>
      <c r="GZ25" t="s">
        <v>711</v>
      </c>
      <c r="HA25" t="s">
        <v>711</v>
      </c>
      <c r="HB25" t="s">
        <v>711</v>
      </c>
      <c r="HC25" t="s">
        <v>711</v>
      </c>
      <c r="HD25" t="s">
        <v>711</v>
      </c>
      <c r="HE25" t="s">
        <v>711</v>
      </c>
      <c r="HF25" t="s">
        <v>711</v>
      </c>
      <c r="HG25" t="s">
        <v>711</v>
      </c>
      <c r="HH25" t="s">
        <v>711</v>
      </c>
      <c r="HI25" t="s">
        <v>711</v>
      </c>
      <c r="HJ25" t="s">
        <v>711</v>
      </c>
      <c r="HK25" t="s">
        <v>711</v>
      </c>
      <c r="HL25" t="s">
        <v>711</v>
      </c>
      <c r="HM25" t="s">
        <v>711</v>
      </c>
      <c r="HN25" t="s">
        <v>711</v>
      </c>
      <c r="HO25" t="s">
        <v>711</v>
      </c>
      <c r="HP25" t="s">
        <v>711</v>
      </c>
    </row>
    <row r="26" spans="1:224" ht="15" customHeight="1" x14ac:dyDescent="0.35">
      <c r="A26" s="288">
        <v>43738</v>
      </c>
      <c r="B26" t="s">
        <v>873</v>
      </c>
      <c r="C26" t="s">
        <v>1</v>
      </c>
      <c r="D26" t="s">
        <v>832</v>
      </c>
      <c r="E26" t="s">
        <v>711</v>
      </c>
      <c r="F26" s="289">
        <v>25000000</v>
      </c>
      <c r="G26" s="289">
        <v>60000000</v>
      </c>
      <c r="H26" s="289">
        <v>15000000</v>
      </c>
      <c r="I26" s="289">
        <v>18479120.629999999</v>
      </c>
      <c r="J26" t="s">
        <v>711</v>
      </c>
      <c r="K26" t="s">
        <v>711</v>
      </c>
      <c r="L26" t="s">
        <v>711</v>
      </c>
      <c r="M26" t="s">
        <v>711</v>
      </c>
      <c r="N26" t="s">
        <v>711</v>
      </c>
      <c r="O26" t="s">
        <v>711</v>
      </c>
      <c r="P26" t="s">
        <v>711</v>
      </c>
      <c r="Q26" t="s">
        <v>711</v>
      </c>
      <c r="R26" t="s">
        <v>711</v>
      </c>
      <c r="S26" t="s">
        <v>711</v>
      </c>
      <c r="T26" t="s">
        <v>711</v>
      </c>
      <c r="U26" t="s">
        <v>711</v>
      </c>
      <c r="V26" t="s">
        <v>711</v>
      </c>
      <c r="W26" t="s">
        <v>711</v>
      </c>
      <c r="X26" t="s">
        <v>711</v>
      </c>
      <c r="Y26" t="s">
        <v>711</v>
      </c>
      <c r="Z26" t="s">
        <v>711</v>
      </c>
      <c r="AA26" t="s">
        <v>711</v>
      </c>
      <c r="AB26" t="s">
        <v>711</v>
      </c>
      <c r="AC26" t="s">
        <v>711</v>
      </c>
      <c r="AD26" t="s">
        <v>711</v>
      </c>
      <c r="AE26" s="309" t="s">
        <v>874</v>
      </c>
      <c r="AF26" s="310">
        <v>3</v>
      </c>
      <c r="AG26" s="311" t="s">
        <v>711</v>
      </c>
      <c r="AH26" t="s">
        <v>711</v>
      </c>
      <c r="AI26" s="311" t="s">
        <v>711</v>
      </c>
      <c r="AJ26" t="s">
        <v>711</v>
      </c>
      <c r="AK26" s="311" t="s">
        <v>711</v>
      </c>
      <c r="AL26" t="s">
        <v>711</v>
      </c>
      <c r="AM26" s="311" t="s">
        <v>711</v>
      </c>
      <c r="AN26" t="s">
        <v>711</v>
      </c>
      <c r="AO26" s="311" t="s">
        <v>711</v>
      </c>
      <c r="AP26" t="s">
        <v>711</v>
      </c>
      <c r="AQ26" t="s">
        <v>711</v>
      </c>
      <c r="AR26" t="s">
        <v>711</v>
      </c>
      <c r="AS26" t="s">
        <v>833</v>
      </c>
      <c r="AT26" t="s">
        <v>834</v>
      </c>
      <c r="AU26" s="291">
        <v>0.99</v>
      </c>
      <c r="AV26" t="s">
        <v>835</v>
      </c>
      <c r="AW26" t="s">
        <v>836</v>
      </c>
      <c r="AX26">
        <v>0</v>
      </c>
      <c r="AY26" s="290">
        <v>9864817.8399999999</v>
      </c>
      <c r="AZ26" t="s">
        <v>711</v>
      </c>
      <c r="BA26" t="s">
        <v>711</v>
      </c>
      <c r="BB26" t="s">
        <v>711</v>
      </c>
      <c r="BC26" t="s">
        <v>711</v>
      </c>
      <c r="BD26" t="s">
        <v>711</v>
      </c>
      <c r="BE26" t="s">
        <v>711</v>
      </c>
      <c r="BF26" t="s">
        <v>711</v>
      </c>
      <c r="BG26" t="s">
        <v>711</v>
      </c>
      <c r="BH26" t="s">
        <v>711</v>
      </c>
      <c r="BI26" t="s">
        <v>711</v>
      </c>
      <c r="BJ26" t="s">
        <v>711</v>
      </c>
      <c r="BK26" t="s">
        <v>711</v>
      </c>
      <c r="BL26" t="s">
        <v>711</v>
      </c>
      <c r="BM26" t="s">
        <v>711</v>
      </c>
      <c r="BN26" t="s">
        <v>711</v>
      </c>
      <c r="BO26" t="s">
        <v>711</v>
      </c>
      <c r="BP26" t="s">
        <v>711</v>
      </c>
      <c r="BQ26" t="s">
        <v>711</v>
      </c>
      <c r="BR26" t="s">
        <v>711</v>
      </c>
      <c r="BS26" t="s">
        <v>837</v>
      </c>
      <c r="BT26" s="288">
        <v>42541</v>
      </c>
      <c r="BU26" t="s">
        <v>875</v>
      </c>
      <c r="BV26" s="288">
        <v>42541</v>
      </c>
      <c r="BW26" s="312">
        <v>0.99</v>
      </c>
      <c r="BX26" s="288">
        <v>42541</v>
      </c>
      <c r="BY26" t="s">
        <v>876</v>
      </c>
      <c r="BZ26" s="288">
        <v>42541</v>
      </c>
      <c r="CA26" t="s">
        <v>711</v>
      </c>
      <c r="CB26" s="288" t="s">
        <v>711</v>
      </c>
      <c r="CC26" t="s">
        <v>835</v>
      </c>
      <c r="CD26" s="288">
        <v>42541</v>
      </c>
      <c r="CE26" t="s">
        <v>711</v>
      </c>
      <c r="CF26" s="288" t="s">
        <v>300</v>
      </c>
      <c r="CG26" s="288">
        <v>42541</v>
      </c>
      <c r="CH26" t="s">
        <v>711</v>
      </c>
      <c r="CI26" s="296">
        <v>1</v>
      </c>
      <c r="CJ26" t="s">
        <v>838</v>
      </c>
      <c r="CK26" t="s">
        <v>711</v>
      </c>
      <c r="CL26" t="s">
        <v>711</v>
      </c>
      <c r="CM26" t="s">
        <v>711</v>
      </c>
      <c r="CN26" t="s">
        <v>711</v>
      </c>
      <c r="CO26" s="290">
        <v>4620798.8629999999</v>
      </c>
      <c r="CP26" s="290">
        <v>10943233.65</v>
      </c>
      <c r="CQ26" s="290">
        <v>4434027.4701119997</v>
      </c>
      <c r="CR26" t="s">
        <v>305</v>
      </c>
      <c r="CS26">
        <v>0</v>
      </c>
      <c r="CT26">
        <v>0</v>
      </c>
      <c r="CU26">
        <v>0</v>
      </c>
      <c r="CV26" s="290">
        <f>224808787.19+43940.7</f>
        <v>224852727.88999999</v>
      </c>
      <c r="CW26">
        <v>0</v>
      </c>
      <c r="CX26" s="290">
        <f>1390000000+41900000</f>
        <v>1431900000</v>
      </c>
      <c r="CY26">
        <v>0</v>
      </c>
      <c r="CZ26">
        <v>0</v>
      </c>
      <c r="DA26" t="s">
        <v>877</v>
      </c>
      <c r="DB26" s="294" t="s">
        <v>878</v>
      </c>
      <c r="DC26" t="s">
        <v>711</v>
      </c>
      <c r="DD26" t="s">
        <v>711</v>
      </c>
      <c r="DE26" t="s">
        <v>711</v>
      </c>
      <c r="DF26" t="s">
        <v>711</v>
      </c>
      <c r="DG26" s="290">
        <v>803881481.61000001</v>
      </c>
      <c r="DH26" t="s">
        <v>711</v>
      </c>
      <c r="DI26" t="s">
        <v>711</v>
      </c>
      <c r="DJ26" t="s">
        <v>711</v>
      </c>
      <c r="DK26" t="s">
        <v>711</v>
      </c>
      <c r="DL26" t="s">
        <v>711</v>
      </c>
      <c r="DM26" t="s">
        <v>711</v>
      </c>
      <c r="DN26" t="s">
        <v>711</v>
      </c>
      <c r="DO26" t="s">
        <v>711</v>
      </c>
      <c r="DP26" t="s">
        <v>711</v>
      </c>
      <c r="DQ26" t="s">
        <v>711</v>
      </c>
      <c r="DR26" t="s">
        <v>711</v>
      </c>
      <c r="DS26" t="s">
        <v>711</v>
      </c>
      <c r="DT26" t="s">
        <v>711</v>
      </c>
      <c r="DU26" t="s">
        <v>711</v>
      </c>
      <c r="DV26" s="313">
        <v>3907501822.0587077</v>
      </c>
      <c r="DW26" t="s">
        <v>711</v>
      </c>
      <c r="DX26" t="s">
        <v>711</v>
      </c>
      <c r="DY26" t="s">
        <v>711</v>
      </c>
      <c r="DZ26" s="290">
        <v>119474099</v>
      </c>
      <c r="EA26" s="314">
        <v>65567023</v>
      </c>
      <c r="EB26" s="290">
        <v>200671797</v>
      </c>
      <c r="EC26" s="290">
        <f>530776+130603269</f>
        <v>131134045</v>
      </c>
      <c r="ED26" s="290">
        <v>52840969</v>
      </c>
      <c r="EE26" s="290">
        <v>280178710</v>
      </c>
      <c r="EF26" s="290">
        <v>160704611</v>
      </c>
      <c r="EG26" t="s">
        <v>839</v>
      </c>
      <c r="EH26" t="s">
        <v>879</v>
      </c>
      <c r="EI26" s="293">
        <f>ROUND(171331282/EB26,4)</f>
        <v>0.8538</v>
      </c>
      <c r="EJ26" s="293">
        <f>ROUND(747920/EB26,4)</f>
        <v>3.7000000000000002E-3</v>
      </c>
      <c r="EK26" t="s">
        <v>711</v>
      </c>
      <c r="EL26" s="290">
        <v>224808787</v>
      </c>
      <c r="EM26" s="315">
        <v>1</v>
      </c>
      <c r="EN26" t="s">
        <v>711</v>
      </c>
      <c r="EO26" t="s">
        <v>711</v>
      </c>
      <c r="EP26" t="s">
        <v>711</v>
      </c>
      <c r="EQ26" t="s">
        <v>711</v>
      </c>
      <c r="ER26" t="s">
        <v>711</v>
      </c>
      <c r="ES26" t="s">
        <v>711</v>
      </c>
      <c r="ET26" t="s">
        <v>711</v>
      </c>
      <c r="EU26" t="s">
        <v>711</v>
      </c>
      <c r="EV26" t="s">
        <v>711</v>
      </c>
      <c r="EW26" t="s">
        <v>711</v>
      </c>
      <c r="EX26" t="s">
        <v>711</v>
      </c>
      <c r="EY26" t="s">
        <v>711</v>
      </c>
      <c r="EZ26" t="s">
        <v>711</v>
      </c>
      <c r="FA26" t="s">
        <v>711</v>
      </c>
      <c r="FB26" t="s">
        <v>711</v>
      </c>
      <c r="FC26" t="s">
        <v>711</v>
      </c>
      <c r="FD26" t="s">
        <v>711</v>
      </c>
      <c r="FE26" t="s">
        <v>711</v>
      </c>
      <c r="FF26" t="s">
        <v>711</v>
      </c>
      <c r="FG26" t="s">
        <v>711</v>
      </c>
      <c r="FH26" t="s">
        <v>711</v>
      </c>
      <c r="FI26" s="292">
        <v>0.99440000000000006</v>
      </c>
      <c r="FJ26" s="292">
        <v>0.99982000000000004</v>
      </c>
      <c r="FK26" s="25">
        <v>1</v>
      </c>
      <c r="FL26" s="316">
        <v>6.5972222222222224E-2</v>
      </c>
      <c r="FM26">
        <v>2</v>
      </c>
      <c r="FN26">
        <v>29</v>
      </c>
      <c r="FO26">
        <v>9</v>
      </c>
      <c r="FP26" t="s">
        <v>711</v>
      </c>
      <c r="FQ26" t="s">
        <v>711</v>
      </c>
      <c r="FR26">
        <v>29</v>
      </c>
      <c r="FS26">
        <v>8</v>
      </c>
      <c r="FT26">
        <v>1</v>
      </c>
      <c r="FU26">
        <v>22</v>
      </c>
      <c r="FV26">
        <v>7</v>
      </c>
      <c r="FW26" t="s">
        <v>711</v>
      </c>
      <c r="FX26" t="s">
        <v>711</v>
      </c>
      <c r="FY26" t="s">
        <v>711</v>
      </c>
      <c r="FZ26" t="s">
        <v>711</v>
      </c>
      <c r="GA26" t="s">
        <v>711</v>
      </c>
      <c r="GB26" t="s">
        <v>711</v>
      </c>
      <c r="GC26" t="s">
        <v>711</v>
      </c>
      <c r="GD26" t="s">
        <v>711</v>
      </c>
      <c r="GE26" s="293">
        <v>0.47397330561021234</v>
      </c>
      <c r="GF26" s="293">
        <v>0.49652026287021889</v>
      </c>
      <c r="GG26" s="293">
        <v>0.68127998791497502</v>
      </c>
      <c r="GH26" s="293">
        <v>0.69823363060484156</v>
      </c>
      <c r="GI26" t="s">
        <v>711</v>
      </c>
      <c r="GJ26" t="s">
        <v>711</v>
      </c>
      <c r="GK26" s="293">
        <v>0.46229999999999999</v>
      </c>
      <c r="GL26" s="293">
        <v>0.46229999999999999</v>
      </c>
      <c r="GM26" s="291">
        <v>0.65090000000000003</v>
      </c>
      <c r="GN26" s="291">
        <v>0.65090000000000003</v>
      </c>
      <c r="GO26" t="s">
        <v>711</v>
      </c>
      <c r="GP26" t="s">
        <v>711</v>
      </c>
      <c r="GQ26" t="s">
        <v>711</v>
      </c>
      <c r="GR26" t="s">
        <v>711</v>
      </c>
      <c r="GS26" t="s">
        <v>711</v>
      </c>
      <c r="GT26" t="s">
        <v>711</v>
      </c>
      <c r="GU26" t="s">
        <v>711</v>
      </c>
      <c r="GV26" t="s">
        <v>711</v>
      </c>
      <c r="GW26" t="s">
        <v>711</v>
      </c>
      <c r="GX26" t="s">
        <v>711</v>
      </c>
      <c r="GY26" t="s">
        <v>711</v>
      </c>
      <c r="GZ26" t="s">
        <v>711</v>
      </c>
      <c r="HA26" t="s">
        <v>711</v>
      </c>
      <c r="HB26" t="s">
        <v>711</v>
      </c>
      <c r="HC26" t="s">
        <v>711</v>
      </c>
      <c r="HD26" t="s">
        <v>711</v>
      </c>
      <c r="HE26" t="s">
        <v>711</v>
      </c>
      <c r="HF26" t="s">
        <v>711</v>
      </c>
      <c r="HG26" t="s">
        <v>711</v>
      </c>
      <c r="HH26" t="s">
        <v>711</v>
      </c>
      <c r="HI26" t="s">
        <v>711</v>
      </c>
      <c r="HJ26" t="s">
        <v>711</v>
      </c>
      <c r="HK26" t="s">
        <v>711</v>
      </c>
      <c r="HL26" t="s">
        <v>711</v>
      </c>
      <c r="HM26" t="s">
        <v>711</v>
      </c>
      <c r="HN26" t="s">
        <v>711</v>
      </c>
      <c r="HO26" t="s">
        <v>711</v>
      </c>
      <c r="HP26" t="s">
        <v>711</v>
      </c>
    </row>
    <row r="27" spans="1:224" s="318" customFormat="1" ht="15" customHeight="1" x14ac:dyDescent="0.35">
      <c r="A27" s="317">
        <v>43830</v>
      </c>
      <c r="B27" s="318" t="s">
        <v>873</v>
      </c>
      <c r="C27" s="318" t="s">
        <v>1</v>
      </c>
      <c r="D27" s="318" t="s">
        <v>832</v>
      </c>
      <c r="E27" s="318" t="s">
        <v>711</v>
      </c>
      <c r="F27" s="319">
        <v>25000000</v>
      </c>
      <c r="G27" s="319">
        <v>60000000</v>
      </c>
      <c r="H27" s="319">
        <v>15000000</v>
      </c>
      <c r="I27" s="319">
        <v>18251202.32</v>
      </c>
      <c r="J27" s="318" t="s">
        <v>711</v>
      </c>
      <c r="K27" s="318" t="s">
        <v>711</v>
      </c>
      <c r="L27" s="318" t="s">
        <v>711</v>
      </c>
      <c r="M27" s="318" t="s">
        <v>711</v>
      </c>
      <c r="N27" s="318" t="s">
        <v>711</v>
      </c>
      <c r="O27" s="318" t="s">
        <v>711</v>
      </c>
      <c r="P27" s="318" t="s">
        <v>711</v>
      </c>
      <c r="Q27" s="318" t="s">
        <v>711</v>
      </c>
      <c r="R27" s="318" t="s">
        <v>711</v>
      </c>
      <c r="S27" s="318" t="s">
        <v>711</v>
      </c>
      <c r="T27" s="318" t="s">
        <v>711</v>
      </c>
      <c r="U27" s="318" t="s">
        <v>711</v>
      </c>
      <c r="V27" s="318" t="s">
        <v>711</v>
      </c>
      <c r="W27" s="318" t="s">
        <v>711</v>
      </c>
      <c r="X27" s="318" t="s">
        <v>711</v>
      </c>
      <c r="Y27" s="318" t="s">
        <v>711</v>
      </c>
      <c r="Z27" s="318" t="s">
        <v>711</v>
      </c>
      <c r="AA27" s="318" t="s">
        <v>711</v>
      </c>
      <c r="AB27" s="318" t="s">
        <v>711</v>
      </c>
      <c r="AC27" s="318" t="s">
        <v>711</v>
      </c>
      <c r="AD27" s="318" t="s">
        <v>711</v>
      </c>
      <c r="AE27" s="309" t="s">
        <v>874</v>
      </c>
      <c r="AF27" s="310">
        <v>3</v>
      </c>
      <c r="AG27" s="320" t="s">
        <v>711</v>
      </c>
      <c r="AH27" s="318" t="s">
        <v>711</v>
      </c>
      <c r="AI27" s="320" t="s">
        <v>711</v>
      </c>
      <c r="AJ27" s="318" t="s">
        <v>711</v>
      </c>
      <c r="AK27" s="320" t="s">
        <v>711</v>
      </c>
      <c r="AL27" s="318" t="s">
        <v>711</v>
      </c>
      <c r="AM27" s="320" t="s">
        <v>711</v>
      </c>
      <c r="AN27" s="318" t="s">
        <v>711</v>
      </c>
      <c r="AO27" s="320" t="s">
        <v>711</v>
      </c>
      <c r="AP27" s="318" t="s">
        <v>711</v>
      </c>
      <c r="AQ27" s="318" t="s">
        <v>711</v>
      </c>
      <c r="AR27" s="318" t="s">
        <v>711</v>
      </c>
      <c r="AS27" s="321" t="s">
        <v>840</v>
      </c>
      <c r="AT27" s="318" t="s">
        <v>834</v>
      </c>
      <c r="AU27" s="322">
        <v>0.99</v>
      </c>
      <c r="AV27" s="318" t="s">
        <v>835</v>
      </c>
      <c r="AW27" s="318" t="s">
        <v>836</v>
      </c>
      <c r="AX27" s="318">
        <v>0</v>
      </c>
      <c r="AY27" s="323">
        <v>11583213.231000001</v>
      </c>
      <c r="AZ27" s="318" t="s">
        <v>711</v>
      </c>
      <c r="BA27" s="318" t="s">
        <v>711</v>
      </c>
      <c r="BB27" s="318" t="s">
        <v>711</v>
      </c>
      <c r="BC27" s="318" t="s">
        <v>711</v>
      </c>
      <c r="BD27" s="318" t="s">
        <v>711</v>
      </c>
      <c r="BE27" s="318" t="s">
        <v>711</v>
      </c>
      <c r="BF27" s="318" t="s">
        <v>711</v>
      </c>
      <c r="BG27" s="318" t="s">
        <v>711</v>
      </c>
      <c r="BH27" s="318" t="s">
        <v>711</v>
      </c>
      <c r="BI27" s="318" t="s">
        <v>711</v>
      </c>
      <c r="BJ27" s="318" t="s">
        <v>711</v>
      </c>
      <c r="BK27" s="318" t="s">
        <v>711</v>
      </c>
      <c r="BL27" s="318" t="s">
        <v>711</v>
      </c>
      <c r="BM27" s="318" t="s">
        <v>711</v>
      </c>
      <c r="BN27" s="318" t="s">
        <v>711</v>
      </c>
      <c r="BO27" s="318" t="s">
        <v>711</v>
      </c>
      <c r="BP27" s="318" t="s">
        <v>711</v>
      </c>
      <c r="BQ27" s="318" t="s">
        <v>711</v>
      </c>
      <c r="BR27" s="318" t="s">
        <v>711</v>
      </c>
      <c r="BS27" s="318" t="s">
        <v>837</v>
      </c>
      <c r="BT27" s="317">
        <v>42541</v>
      </c>
      <c r="BU27" s="318" t="s">
        <v>875</v>
      </c>
      <c r="BV27" s="317">
        <v>42541</v>
      </c>
      <c r="BW27" s="312">
        <v>0.99</v>
      </c>
      <c r="BX27" s="317">
        <v>42541</v>
      </c>
      <c r="BY27" s="318" t="s">
        <v>876</v>
      </c>
      <c r="BZ27" s="317">
        <v>42541</v>
      </c>
      <c r="CA27" s="318" t="s">
        <v>711</v>
      </c>
      <c r="CB27" s="317" t="s">
        <v>711</v>
      </c>
      <c r="CC27" s="318" t="s">
        <v>835</v>
      </c>
      <c r="CD27" s="317">
        <v>42541</v>
      </c>
      <c r="CE27" s="318" t="s">
        <v>711</v>
      </c>
      <c r="CF27" s="317" t="s">
        <v>300</v>
      </c>
      <c r="CG27" s="317">
        <v>42541</v>
      </c>
      <c r="CH27" s="318" t="s">
        <v>711</v>
      </c>
      <c r="CI27" s="296">
        <v>1</v>
      </c>
      <c r="CJ27" s="318" t="s">
        <v>838</v>
      </c>
      <c r="CK27" s="318" t="s">
        <v>711</v>
      </c>
      <c r="CL27" s="318" t="s">
        <v>711</v>
      </c>
      <c r="CM27" s="318" t="s">
        <v>711</v>
      </c>
      <c r="CN27" s="318" t="s">
        <v>711</v>
      </c>
      <c r="CO27" s="323">
        <v>4145271.2245161287</v>
      </c>
      <c r="CP27" s="323">
        <v>8496379.3500000015</v>
      </c>
      <c r="CQ27" s="323">
        <v>22610381.932112001</v>
      </c>
      <c r="CR27" s="318" t="s">
        <v>305</v>
      </c>
      <c r="CS27" s="318">
        <v>0</v>
      </c>
      <c r="CT27" s="318">
        <v>0</v>
      </c>
      <c r="CU27" s="318">
        <v>0</v>
      </c>
      <c r="CV27" s="323">
        <f>221571610.11+50682.64</f>
        <v>221622292.75</v>
      </c>
      <c r="CW27" s="318">
        <v>0</v>
      </c>
      <c r="CX27" s="323">
        <f>1390000000+40930000</f>
        <v>1430930000</v>
      </c>
      <c r="CY27" s="318">
        <v>0</v>
      </c>
      <c r="CZ27" s="318">
        <v>0</v>
      </c>
      <c r="DA27" s="318" t="s">
        <v>877</v>
      </c>
      <c r="DB27" s="321" t="s">
        <v>878</v>
      </c>
      <c r="DC27" t="s">
        <v>711</v>
      </c>
      <c r="DD27" t="s">
        <v>711</v>
      </c>
      <c r="DE27" t="s">
        <v>711</v>
      </c>
      <c r="DF27" t="s">
        <v>711</v>
      </c>
      <c r="DG27" s="290">
        <v>803881481.61000001</v>
      </c>
      <c r="DH27" s="318" t="s">
        <v>711</v>
      </c>
      <c r="DI27" s="318" t="s">
        <v>711</v>
      </c>
      <c r="DJ27" s="318" t="s">
        <v>711</v>
      </c>
      <c r="DK27" s="318" t="s">
        <v>711</v>
      </c>
      <c r="DL27" s="318" t="s">
        <v>711</v>
      </c>
      <c r="DM27" s="318" t="s">
        <v>711</v>
      </c>
      <c r="DN27" s="318" t="s">
        <v>711</v>
      </c>
      <c r="DO27" s="318" t="s">
        <v>711</v>
      </c>
      <c r="DP27" s="318" t="s">
        <v>711</v>
      </c>
      <c r="DQ27" s="318" t="s">
        <v>711</v>
      </c>
      <c r="DR27" s="318" t="s">
        <v>711</v>
      </c>
      <c r="DS27" s="318" t="s">
        <v>711</v>
      </c>
      <c r="DT27" s="318" t="s">
        <v>711</v>
      </c>
      <c r="DU27" s="318" t="s">
        <v>711</v>
      </c>
      <c r="DV27" s="313">
        <v>4092481859.3659825</v>
      </c>
      <c r="DW27" s="318" t="s">
        <v>711</v>
      </c>
      <c r="DX27" s="318" t="s">
        <v>711</v>
      </c>
      <c r="DY27" s="318" t="s">
        <v>711</v>
      </c>
      <c r="DZ27" s="323">
        <v>119474099</v>
      </c>
      <c r="EA27" s="324">
        <v>65567023</v>
      </c>
      <c r="EB27" s="323">
        <v>200671797</v>
      </c>
      <c r="EC27" s="323">
        <f>530776+130603269</f>
        <v>131134045</v>
      </c>
      <c r="ED27" s="323">
        <v>52840969</v>
      </c>
      <c r="EE27" s="323">
        <v>280178710</v>
      </c>
      <c r="EF27" s="323">
        <v>160704611</v>
      </c>
      <c r="EG27" s="318" t="s">
        <v>839</v>
      </c>
      <c r="EH27" s="318" t="s">
        <v>879</v>
      </c>
      <c r="EI27" s="325">
        <f>ROUND(171331282/EB27,4)</f>
        <v>0.8538</v>
      </c>
      <c r="EJ27" s="325">
        <f>ROUND(747920/EB27,4)</f>
        <v>3.7000000000000002E-3</v>
      </c>
      <c r="EK27" s="318" t="s">
        <v>711</v>
      </c>
      <c r="EL27" s="323">
        <v>221571610.11000001</v>
      </c>
      <c r="EM27" s="326">
        <v>1</v>
      </c>
      <c r="EN27" s="318" t="s">
        <v>711</v>
      </c>
      <c r="EO27" s="318" t="s">
        <v>711</v>
      </c>
      <c r="EP27" s="318" t="s">
        <v>711</v>
      </c>
      <c r="EQ27" s="318" t="s">
        <v>711</v>
      </c>
      <c r="ER27" s="318" t="s">
        <v>711</v>
      </c>
      <c r="ES27" s="318" t="s">
        <v>711</v>
      </c>
      <c r="ET27" s="318" t="s">
        <v>711</v>
      </c>
      <c r="EU27" s="318" t="s">
        <v>711</v>
      </c>
      <c r="EV27" s="318" t="s">
        <v>711</v>
      </c>
      <c r="EW27" s="318" t="s">
        <v>711</v>
      </c>
      <c r="EX27" s="318" t="s">
        <v>711</v>
      </c>
      <c r="EY27" s="318" t="s">
        <v>711</v>
      </c>
      <c r="EZ27" s="318" t="s">
        <v>711</v>
      </c>
      <c r="FA27" s="318" t="s">
        <v>711</v>
      </c>
      <c r="FB27" s="318" t="s">
        <v>711</v>
      </c>
      <c r="FC27" s="318" t="s">
        <v>711</v>
      </c>
      <c r="FD27" s="318" t="s">
        <v>711</v>
      </c>
      <c r="FE27" s="318" t="s">
        <v>711</v>
      </c>
      <c r="FF27" s="318" t="s">
        <v>711</v>
      </c>
      <c r="FG27" s="318" t="s">
        <v>711</v>
      </c>
      <c r="FH27" s="318" t="s">
        <v>711</v>
      </c>
      <c r="FI27" s="327">
        <v>0.99440000000000006</v>
      </c>
      <c r="FJ27" s="327">
        <v>0.99982000000000004</v>
      </c>
      <c r="FK27" s="310">
        <v>1</v>
      </c>
      <c r="FL27" s="328">
        <v>6.5972222222222224E-2</v>
      </c>
      <c r="FM27">
        <v>2</v>
      </c>
      <c r="FN27" s="318">
        <v>29</v>
      </c>
      <c r="FO27" s="318">
        <v>9</v>
      </c>
      <c r="FP27" s="318" t="s">
        <v>711</v>
      </c>
      <c r="FQ27" s="318" t="s">
        <v>711</v>
      </c>
      <c r="FR27" s="318">
        <v>29</v>
      </c>
      <c r="FS27" s="318">
        <v>8</v>
      </c>
      <c r="FT27" s="318">
        <v>1</v>
      </c>
      <c r="FU27" s="318">
        <v>22</v>
      </c>
      <c r="FV27" s="318">
        <v>7</v>
      </c>
      <c r="FW27" s="318" t="s">
        <v>711</v>
      </c>
      <c r="FX27" s="318" t="s">
        <v>711</v>
      </c>
      <c r="FY27" s="318" t="s">
        <v>711</v>
      </c>
      <c r="FZ27" s="318" t="s">
        <v>711</v>
      </c>
      <c r="GA27" s="318" t="s">
        <v>711</v>
      </c>
      <c r="GB27" s="318" t="s">
        <v>711</v>
      </c>
      <c r="GC27" s="318" t="s">
        <v>711</v>
      </c>
      <c r="GD27" s="318" t="s">
        <v>711</v>
      </c>
      <c r="GE27" s="325">
        <v>0.49132624265696384</v>
      </c>
      <c r="GF27" s="325">
        <v>0.50156733979297952</v>
      </c>
      <c r="GG27" s="325">
        <v>0.68215838562034858</v>
      </c>
      <c r="GH27" s="325">
        <v>0.69494891105474776</v>
      </c>
      <c r="GI27" s="318" t="s">
        <v>711</v>
      </c>
      <c r="GJ27" s="318" t="s">
        <v>711</v>
      </c>
      <c r="GK27" s="325">
        <v>0.46800000000000003</v>
      </c>
      <c r="GL27" s="325">
        <v>0.46800000000000003</v>
      </c>
      <c r="GM27" s="322">
        <v>0.68930000000000002</v>
      </c>
      <c r="GN27" s="322">
        <v>0.68930000000000002</v>
      </c>
      <c r="GO27" s="318" t="s">
        <v>711</v>
      </c>
      <c r="GP27" s="318" t="s">
        <v>711</v>
      </c>
      <c r="GQ27" s="318" t="s">
        <v>711</v>
      </c>
      <c r="GR27" s="318" t="s">
        <v>711</v>
      </c>
      <c r="GS27" s="318" t="s">
        <v>711</v>
      </c>
      <c r="GT27" s="318" t="s">
        <v>711</v>
      </c>
      <c r="GU27" s="318" t="s">
        <v>711</v>
      </c>
      <c r="GV27" s="318" t="s">
        <v>711</v>
      </c>
      <c r="GW27" s="318" t="s">
        <v>711</v>
      </c>
      <c r="GX27" s="318" t="s">
        <v>711</v>
      </c>
      <c r="GY27" s="318" t="s">
        <v>711</v>
      </c>
      <c r="GZ27" s="318" t="s">
        <v>711</v>
      </c>
      <c r="HA27" s="318" t="s">
        <v>711</v>
      </c>
      <c r="HB27" s="318" t="s">
        <v>711</v>
      </c>
      <c r="HC27" s="318" t="s">
        <v>711</v>
      </c>
      <c r="HD27" s="318" t="s">
        <v>711</v>
      </c>
      <c r="HE27" s="318" t="s">
        <v>711</v>
      </c>
      <c r="HF27" s="318" t="s">
        <v>711</v>
      </c>
      <c r="HG27" s="318" t="s">
        <v>711</v>
      </c>
      <c r="HH27" s="318" t="s">
        <v>711</v>
      </c>
      <c r="HI27" s="318" t="s">
        <v>711</v>
      </c>
      <c r="HJ27" s="318" t="s">
        <v>711</v>
      </c>
      <c r="HK27" s="318" t="s">
        <v>711</v>
      </c>
      <c r="HL27" s="318" t="s">
        <v>711</v>
      </c>
      <c r="HM27" s="318" t="s">
        <v>711</v>
      </c>
      <c r="HN27" s="318" t="s">
        <v>711</v>
      </c>
      <c r="HO27" s="318" t="s">
        <v>711</v>
      </c>
      <c r="HP27" s="318" t="s">
        <v>711</v>
      </c>
    </row>
    <row r="28" spans="1:224" ht="15" customHeight="1" x14ac:dyDescent="0.35">
      <c r="A28" s="329">
        <v>43921</v>
      </c>
      <c r="B28" s="296" t="s">
        <v>873</v>
      </c>
      <c r="C28" s="296" t="s">
        <v>1</v>
      </c>
      <c r="D28" s="296" t="s">
        <v>832</v>
      </c>
      <c r="E28" s="309" t="s">
        <v>711</v>
      </c>
      <c r="F28" s="309">
        <v>25000000</v>
      </c>
      <c r="G28" s="309">
        <v>60000000</v>
      </c>
      <c r="H28" s="309">
        <v>15000000</v>
      </c>
      <c r="I28" s="309">
        <v>18251202.32</v>
      </c>
      <c r="J28" s="309" t="s">
        <v>711</v>
      </c>
      <c r="K28" s="309" t="s">
        <v>711</v>
      </c>
      <c r="L28" s="309" t="s">
        <v>711</v>
      </c>
      <c r="M28" s="309" t="s">
        <v>711</v>
      </c>
      <c r="N28" s="309" t="s">
        <v>711</v>
      </c>
      <c r="O28" s="309" t="s">
        <v>711</v>
      </c>
      <c r="P28" s="296" t="s">
        <v>711</v>
      </c>
      <c r="Q28" s="296" t="s">
        <v>711</v>
      </c>
      <c r="R28" s="296" t="s">
        <v>711</v>
      </c>
      <c r="S28" s="296" t="s">
        <v>711</v>
      </c>
      <c r="T28" s="296" t="s">
        <v>711</v>
      </c>
      <c r="U28" s="296" t="s">
        <v>711</v>
      </c>
      <c r="V28" s="296" t="s">
        <v>711</v>
      </c>
      <c r="W28" s="296" t="s">
        <v>711</v>
      </c>
      <c r="X28" s="296" t="s">
        <v>711</v>
      </c>
      <c r="Y28" s="296" t="s">
        <v>711</v>
      </c>
      <c r="Z28" s="296" t="s">
        <v>711</v>
      </c>
      <c r="AA28" s="296" t="s">
        <v>711</v>
      </c>
      <c r="AB28" s="296" t="s">
        <v>711</v>
      </c>
      <c r="AC28" s="296" t="s">
        <v>711</v>
      </c>
      <c r="AD28" s="296" t="s">
        <v>711</v>
      </c>
      <c r="AE28" s="309" t="s">
        <v>874</v>
      </c>
      <c r="AF28" s="310">
        <v>3</v>
      </c>
      <c r="AG28" s="309" t="s">
        <v>711</v>
      </c>
      <c r="AH28" s="309" t="s">
        <v>711</v>
      </c>
      <c r="AI28" s="309" t="s">
        <v>711</v>
      </c>
      <c r="AJ28" s="309" t="s">
        <v>711</v>
      </c>
      <c r="AK28" s="309" t="s">
        <v>711</v>
      </c>
      <c r="AL28" s="309" t="s">
        <v>711</v>
      </c>
      <c r="AM28" s="309" t="s">
        <v>711</v>
      </c>
      <c r="AN28" s="309" t="s">
        <v>711</v>
      </c>
      <c r="AO28" s="309" t="s">
        <v>711</v>
      </c>
      <c r="AP28" s="309" t="s">
        <v>711</v>
      </c>
      <c r="AQ28" s="309" t="s">
        <v>711</v>
      </c>
      <c r="AR28" s="309" t="s">
        <v>711</v>
      </c>
      <c r="AS28" s="309" t="s">
        <v>841</v>
      </c>
      <c r="AT28" s="309" t="s">
        <v>834</v>
      </c>
      <c r="AU28" s="322">
        <v>0.99</v>
      </c>
      <c r="AV28" s="309" t="s">
        <v>835</v>
      </c>
      <c r="AW28" s="309" t="s">
        <v>836</v>
      </c>
      <c r="AX28" s="318">
        <v>0</v>
      </c>
      <c r="AY28" s="309">
        <v>16016474.857199997</v>
      </c>
      <c r="AZ28" s="309" t="s">
        <v>711</v>
      </c>
      <c r="BA28" s="309" t="s">
        <v>711</v>
      </c>
      <c r="BB28" s="309" t="s">
        <v>711</v>
      </c>
      <c r="BC28" s="296" t="s">
        <v>711</v>
      </c>
      <c r="BD28" s="296" t="s">
        <v>711</v>
      </c>
      <c r="BE28" s="296" t="s">
        <v>711</v>
      </c>
      <c r="BF28" s="296" t="s">
        <v>711</v>
      </c>
      <c r="BG28" s="296" t="s">
        <v>711</v>
      </c>
      <c r="BH28" s="296" t="s">
        <v>711</v>
      </c>
      <c r="BI28" s="296" t="s">
        <v>711</v>
      </c>
      <c r="BJ28" s="296" t="s">
        <v>711</v>
      </c>
      <c r="BK28" s="296" t="s">
        <v>711</v>
      </c>
      <c r="BL28" s="296" t="s">
        <v>711</v>
      </c>
      <c r="BM28" s="296" t="s">
        <v>711</v>
      </c>
      <c r="BN28" s="296" t="s">
        <v>711</v>
      </c>
      <c r="BO28" s="296" t="s">
        <v>711</v>
      </c>
      <c r="BP28" s="296" t="s">
        <v>711</v>
      </c>
      <c r="BQ28" s="296" t="s">
        <v>711</v>
      </c>
      <c r="BR28" s="309" t="s">
        <v>711</v>
      </c>
      <c r="BS28" s="309" t="s">
        <v>837</v>
      </c>
      <c r="BT28" s="329">
        <v>42541</v>
      </c>
      <c r="BU28" s="309" t="s">
        <v>875</v>
      </c>
      <c r="BV28" s="329">
        <v>42541</v>
      </c>
      <c r="BW28" s="312">
        <v>0.99</v>
      </c>
      <c r="BX28" s="330">
        <v>42541</v>
      </c>
      <c r="BY28" s="309" t="s">
        <v>876</v>
      </c>
      <c r="BZ28" s="329">
        <v>42541</v>
      </c>
      <c r="CA28" s="309" t="s">
        <v>711</v>
      </c>
      <c r="CB28" s="309" t="s">
        <v>711</v>
      </c>
      <c r="CC28" s="309" t="s">
        <v>835</v>
      </c>
      <c r="CD28" s="329">
        <v>42541</v>
      </c>
      <c r="CE28" s="309" t="s">
        <v>711</v>
      </c>
      <c r="CF28" s="309" t="s">
        <v>300</v>
      </c>
      <c r="CG28" s="329">
        <v>42541</v>
      </c>
      <c r="CH28" s="309" t="s">
        <v>711</v>
      </c>
      <c r="CI28" s="296">
        <v>1</v>
      </c>
      <c r="CJ28" s="309" t="s">
        <v>838</v>
      </c>
      <c r="CK28" s="309" t="s">
        <v>711</v>
      </c>
      <c r="CL28" s="309" t="s">
        <v>711</v>
      </c>
      <c r="CM28" s="309" t="s">
        <v>711</v>
      </c>
      <c r="CN28" s="309" t="s">
        <v>711</v>
      </c>
      <c r="CO28" s="309">
        <v>10750979.607619047</v>
      </c>
      <c r="CP28" s="309">
        <v>53765232.450000003</v>
      </c>
      <c r="CQ28" s="309">
        <v>18850534.652000003</v>
      </c>
      <c r="CR28" s="296" t="s">
        <v>305</v>
      </c>
      <c r="CS28" s="296">
        <v>0</v>
      </c>
      <c r="CT28" s="296">
        <v>0</v>
      </c>
      <c r="CU28" s="296">
        <v>0</v>
      </c>
      <c r="CV28" s="313">
        <v>279819230.23999995</v>
      </c>
      <c r="CW28" s="296">
        <v>0</v>
      </c>
      <c r="CX28" s="313">
        <v>1433130000</v>
      </c>
      <c r="CY28" s="296">
        <v>0</v>
      </c>
      <c r="CZ28" s="296">
        <v>0</v>
      </c>
      <c r="DA28" s="296" t="s">
        <v>877</v>
      </c>
      <c r="DB28" s="296" t="s">
        <v>878</v>
      </c>
      <c r="DC28" t="s">
        <v>711</v>
      </c>
      <c r="DD28" t="s">
        <v>711</v>
      </c>
      <c r="DE28" t="s">
        <v>711</v>
      </c>
      <c r="DF28" t="s">
        <v>711</v>
      </c>
      <c r="DG28" s="290">
        <v>803881481.61000001</v>
      </c>
      <c r="DH28" s="329" t="s">
        <v>711</v>
      </c>
      <c r="DI28" s="329" t="s">
        <v>711</v>
      </c>
      <c r="DJ28" s="329" t="s">
        <v>711</v>
      </c>
      <c r="DK28" s="296" t="s">
        <v>711</v>
      </c>
      <c r="DL28" s="296" t="s">
        <v>711</v>
      </c>
      <c r="DM28" s="296" t="s">
        <v>711</v>
      </c>
      <c r="DN28" s="296" t="s">
        <v>711</v>
      </c>
      <c r="DO28" s="296" t="s">
        <v>711</v>
      </c>
      <c r="DP28" s="296" t="s">
        <v>711</v>
      </c>
      <c r="DQ28" s="329" t="s">
        <v>711</v>
      </c>
      <c r="DR28" s="329" t="s">
        <v>711</v>
      </c>
      <c r="DS28" s="329" t="s">
        <v>711</v>
      </c>
      <c r="DT28" s="329" t="s">
        <v>711</v>
      </c>
      <c r="DU28" s="329" t="s">
        <v>711</v>
      </c>
      <c r="DV28" s="313">
        <v>5161935003.0016613</v>
      </c>
      <c r="DW28" s="310" t="s">
        <v>711</v>
      </c>
      <c r="DX28" s="310" t="s">
        <v>711</v>
      </c>
      <c r="DY28" s="310" t="s">
        <v>711</v>
      </c>
      <c r="DZ28" s="313">
        <v>124344888</v>
      </c>
      <c r="EA28" s="313">
        <v>59001432</v>
      </c>
      <c r="EB28" s="313">
        <v>177050167</v>
      </c>
      <c r="EC28" s="313">
        <v>118002864</v>
      </c>
      <c r="ED28" s="313">
        <v>44793569</v>
      </c>
      <c r="EE28" s="313">
        <v>281420341</v>
      </c>
      <c r="EF28" s="313">
        <v>157075453</v>
      </c>
      <c r="EG28" s="296" t="s">
        <v>839</v>
      </c>
      <c r="EH28" s="296" t="s">
        <v>879</v>
      </c>
      <c r="EI28" s="312">
        <v>0.84470000000000001</v>
      </c>
      <c r="EJ28" s="312">
        <v>4.0000000000000001E-3</v>
      </c>
      <c r="EK28" s="296" t="s">
        <v>711</v>
      </c>
      <c r="EL28" s="313">
        <v>279765875.14999998</v>
      </c>
      <c r="EM28" s="331">
        <v>1</v>
      </c>
      <c r="EN28" s="313" t="s">
        <v>711</v>
      </c>
      <c r="EO28" s="313" t="s">
        <v>711</v>
      </c>
      <c r="EP28" s="313" t="s">
        <v>711</v>
      </c>
      <c r="EQ28" s="313" t="s">
        <v>711</v>
      </c>
      <c r="ER28" s="313" t="s">
        <v>711</v>
      </c>
      <c r="ES28" s="313" t="s">
        <v>711</v>
      </c>
      <c r="ET28" s="313" t="s">
        <v>711</v>
      </c>
      <c r="EU28" s="313" t="s">
        <v>711</v>
      </c>
      <c r="EV28" s="313" t="s">
        <v>711</v>
      </c>
      <c r="EW28" s="313" t="s">
        <v>711</v>
      </c>
      <c r="EX28" s="313" t="s">
        <v>711</v>
      </c>
      <c r="EY28" s="313" t="s">
        <v>711</v>
      </c>
      <c r="EZ28" s="313" t="s">
        <v>711</v>
      </c>
      <c r="FA28" s="313" t="s">
        <v>711</v>
      </c>
      <c r="FB28" s="313" t="s">
        <v>711</v>
      </c>
      <c r="FC28" s="313" t="s">
        <v>711</v>
      </c>
      <c r="FD28" s="313" t="s">
        <v>711</v>
      </c>
      <c r="FE28" s="313" t="s">
        <v>711</v>
      </c>
      <c r="FF28" s="313" t="s">
        <v>711</v>
      </c>
      <c r="FG28" s="313" t="s">
        <v>711</v>
      </c>
      <c r="FH28" s="313" t="s">
        <v>711</v>
      </c>
      <c r="FI28" s="332">
        <v>0.99440000000000006</v>
      </c>
      <c r="FJ28" s="332">
        <v>1</v>
      </c>
      <c r="FK28" s="310">
        <v>0</v>
      </c>
      <c r="FL28" s="328">
        <v>0</v>
      </c>
      <c r="FM28">
        <v>2</v>
      </c>
      <c r="FN28" s="310">
        <v>29</v>
      </c>
      <c r="FO28" s="310">
        <v>9</v>
      </c>
      <c r="FP28" s="310" t="s">
        <v>711</v>
      </c>
      <c r="FQ28" s="310" t="s">
        <v>711</v>
      </c>
      <c r="FR28" s="296">
        <v>29</v>
      </c>
      <c r="FS28" s="296">
        <v>8</v>
      </c>
      <c r="FT28" s="296">
        <v>1</v>
      </c>
      <c r="FU28" s="296">
        <v>22</v>
      </c>
      <c r="FV28" s="296">
        <v>7</v>
      </c>
      <c r="FW28" s="296" t="s">
        <v>711</v>
      </c>
      <c r="FX28" s="296" t="s">
        <v>711</v>
      </c>
      <c r="FY28" s="296" t="s">
        <v>711</v>
      </c>
      <c r="FZ28" s="296" t="s">
        <v>711</v>
      </c>
      <c r="GA28" s="296" t="s">
        <v>711</v>
      </c>
      <c r="GB28" s="296" t="s">
        <v>711</v>
      </c>
      <c r="GC28" s="296" t="s">
        <v>711</v>
      </c>
      <c r="GD28" s="296" t="s">
        <v>711</v>
      </c>
      <c r="GE28" s="312">
        <v>0.48252138478902784</v>
      </c>
      <c r="GF28" s="312">
        <v>0.51116027551678167</v>
      </c>
      <c r="GG28" s="312">
        <v>0.69244435069359977</v>
      </c>
      <c r="GH28" s="312">
        <v>0.71700279569569314</v>
      </c>
      <c r="GI28" s="296" t="s">
        <v>711</v>
      </c>
      <c r="GJ28" s="296" t="s">
        <v>711</v>
      </c>
      <c r="GK28" s="312">
        <v>0.46800000000000003</v>
      </c>
      <c r="GL28" s="312">
        <v>0.46800000000000003</v>
      </c>
      <c r="GM28" s="312">
        <v>0.68930000000000002</v>
      </c>
      <c r="GN28" s="312">
        <v>0.68930000000000002</v>
      </c>
      <c r="GO28" s="296" t="s">
        <v>711</v>
      </c>
      <c r="GP28" s="296" t="s">
        <v>711</v>
      </c>
      <c r="GQ28" s="296" t="s">
        <v>711</v>
      </c>
      <c r="GR28" s="296" t="s">
        <v>711</v>
      </c>
      <c r="GS28" s="296" t="s">
        <v>711</v>
      </c>
      <c r="GT28" s="296" t="s">
        <v>711</v>
      </c>
      <c r="GU28" s="296" t="s">
        <v>711</v>
      </c>
      <c r="GV28" s="296" t="s">
        <v>711</v>
      </c>
      <c r="GW28" s="296" t="s">
        <v>711</v>
      </c>
      <c r="GX28" s="296" t="s">
        <v>711</v>
      </c>
      <c r="GY28" s="296" t="s">
        <v>711</v>
      </c>
      <c r="GZ28" s="296" t="s">
        <v>711</v>
      </c>
      <c r="HA28" s="296" t="s">
        <v>711</v>
      </c>
      <c r="HB28" s="296" t="s">
        <v>711</v>
      </c>
      <c r="HC28" s="296" t="s">
        <v>711</v>
      </c>
      <c r="HD28" s="296" t="s">
        <v>711</v>
      </c>
      <c r="HE28" s="296" t="s">
        <v>711</v>
      </c>
      <c r="HF28" s="296" t="s">
        <v>711</v>
      </c>
      <c r="HG28" s="296" t="s">
        <v>711</v>
      </c>
      <c r="HH28" s="296" t="s">
        <v>711</v>
      </c>
      <c r="HI28" s="296" t="s">
        <v>711</v>
      </c>
      <c r="HJ28" s="296" t="s">
        <v>711</v>
      </c>
      <c r="HK28" s="296" t="s">
        <v>711</v>
      </c>
      <c r="HL28" s="296" t="s">
        <v>711</v>
      </c>
      <c r="HM28" s="296" t="s">
        <v>711</v>
      </c>
      <c r="HN28" s="296" t="s">
        <v>711</v>
      </c>
      <c r="HO28" s="296" t="s">
        <v>711</v>
      </c>
      <c r="HP28" s="296" t="s">
        <v>711</v>
      </c>
    </row>
    <row r="29" spans="1:224" ht="15.5" customHeight="1" x14ac:dyDescent="0.35">
      <c r="A29" s="288">
        <v>44012</v>
      </c>
      <c r="B29" t="s">
        <v>873</v>
      </c>
      <c r="C29" t="s">
        <v>1</v>
      </c>
      <c r="D29" t="s">
        <v>832</v>
      </c>
      <c r="E29" s="313" t="s">
        <v>711</v>
      </c>
      <c r="F29" s="313">
        <v>25000000</v>
      </c>
      <c r="G29" s="313">
        <v>60000000</v>
      </c>
      <c r="H29" s="313">
        <v>15000000</v>
      </c>
      <c r="I29" s="313">
        <v>18303860.729999997</v>
      </c>
      <c r="J29" s="313" t="s">
        <v>711</v>
      </c>
      <c r="K29" s="313" t="s">
        <v>711</v>
      </c>
      <c r="L29" s="313" t="s">
        <v>711</v>
      </c>
      <c r="M29" s="313" t="s">
        <v>711</v>
      </c>
      <c r="N29" s="313" t="s">
        <v>711</v>
      </c>
      <c r="O29" s="313" t="s">
        <v>711</v>
      </c>
      <c r="P29" s="296" t="s">
        <v>711</v>
      </c>
      <c r="Q29" s="296" t="s">
        <v>711</v>
      </c>
      <c r="R29" s="296" t="s">
        <v>711</v>
      </c>
      <c r="S29" s="296" t="s">
        <v>711</v>
      </c>
      <c r="T29" s="296" t="s">
        <v>711</v>
      </c>
      <c r="U29" s="296" t="s">
        <v>711</v>
      </c>
      <c r="V29" s="296" t="s">
        <v>711</v>
      </c>
      <c r="W29" s="296" t="s">
        <v>711</v>
      </c>
      <c r="X29" s="296" t="s">
        <v>711</v>
      </c>
      <c r="Y29" s="296" t="s">
        <v>711</v>
      </c>
      <c r="Z29" s="296" t="s">
        <v>711</v>
      </c>
      <c r="AA29" s="296" t="s">
        <v>711</v>
      </c>
      <c r="AB29" s="296" t="s">
        <v>711</v>
      </c>
      <c r="AC29" s="296" t="s">
        <v>711</v>
      </c>
      <c r="AD29" s="296" t="s">
        <v>711</v>
      </c>
      <c r="AE29" s="309" t="s">
        <v>874</v>
      </c>
      <c r="AF29" s="310">
        <v>3</v>
      </c>
      <c r="AG29" s="309" t="s">
        <v>711</v>
      </c>
      <c r="AH29" s="309" t="s">
        <v>711</v>
      </c>
      <c r="AI29" s="309" t="s">
        <v>711</v>
      </c>
      <c r="AJ29" s="309" t="s">
        <v>711</v>
      </c>
      <c r="AK29" s="309" t="s">
        <v>711</v>
      </c>
      <c r="AL29" s="309" t="s">
        <v>711</v>
      </c>
      <c r="AM29" s="309" t="s">
        <v>711</v>
      </c>
      <c r="AN29" s="309" t="s">
        <v>711</v>
      </c>
      <c r="AO29" s="309" t="s">
        <v>711</v>
      </c>
      <c r="AP29" s="309" t="s">
        <v>711</v>
      </c>
      <c r="AQ29" s="309" t="s">
        <v>711</v>
      </c>
      <c r="AR29" s="309" t="s">
        <v>711</v>
      </c>
      <c r="AS29" s="309" t="s">
        <v>841</v>
      </c>
      <c r="AT29" s="309" t="s">
        <v>834</v>
      </c>
      <c r="AU29" s="322">
        <v>0.99</v>
      </c>
      <c r="AV29" s="309" t="s">
        <v>835</v>
      </c>
      <c r="AW29" s="309" t="s">
        <v>836</v>
      </c>
      <c r="AX29" s="318">
        <v>0</v>
      </c>
      <c r="AY29" s="309">
        <v>18616461.769600004</v>
      </c>
      <c r="AZ29" s="309" t="s">
        <v>711</v>
      </c>
      <c r="BA29" s="309" t="s">
        <v>711</v>
      </c>
      <c r="BB29" s="309" t="s">
        <v>711</v>
      </c>
      <c r="BC29" s="296" t="s">
        <v>711</v>
      </c>
      <c r="BD29" s="296" t="s">
        <v>711</v>
      </c>
      <c r="BE29" s="296" t="s">
        <v>711</v>
      </c>
      <c r="BF29" s="296" t="s">
        <v>711</v>
      </c>
      <c r="BG29" s="296" t="s">
        <v>711</v>
      </c>
      <c r="BH29" s="296" t="s">
        <v>711</v>
      </c>
      <c r="BI29" s="296" t="s">
        <v>711</v>
      </c>
      <c r="BJ29" s="296" t="s">
        <v>711</v>
      </c>
      <c r="BK29" s="296" t="s">
        <v>711</v>
      </c>
      <c r="BL29" s="296" t="s">
        <v>711</v>
      </c>
      <c r="BM29" s="296" t="s">
        <v>711</v>
      </c>
      <c r="BN29" s="296" t="s">
        <v>711</v>
      </c>
      <c r="BO29" s="296" t="s">
        <v>711</v>
      </c>
      <c r="BP29" s="296" t="s">
        <v>711</v>
      </c>
      <c r="BQ29" s="296" t="s">
        <v>711</v>
      </c>
      <c r="BR29" s="309" t="s">
        <v>711</v>
      </c>
      <c r="BS29" s="309" t="s">
        <v>837</v>
      </c>
      <c r="BT29" s="329">
        <v>42541</v>
      </c>
      <c r="BU29" s="309" t="s">
        <v>875</v>
      </c>
      <c r="BV29" s="329">
        <v>42541</v>
      </c>
      <c r="BW29" s="312">
        <v>0.99</v>
      </c>
      <c r="BX29" s="330">
        <v>42541</v>
      </c>
      <c r="BY29" s="309" t="s">
        <v>876</v>
      </c>
      <c r="BZ29" s="329">
        <v>42541</v>
      </c>
      <c r="CA29" s="309" t="s">
        <v>711</v>
      </c>
      <c r="CB29" s="309" t="s">
        <v>711</v>
      </c>
      <c r="CC29" s="309" t="s">
        <v>835</v>
      </c>
      <c r="CD29" s="329">
        <v>42541</v>
      </c>
      <c r="CE29" s="309" t="s">
        <v>711</v>
      </c>
      <c r="CF29" s="309" t="s">
        <v>300</v>
      </c>
      <c r="CG29" s="329">
        <v>42541</v>
      </c>
      <c r="CH29" s="309" t="s">
        <v>711</v>
      </c>
      <c r="CI29" s="296">
        <v>1</v>
      </c>
      <c r="CJ29" s="309" t="s">
        <v>838</v>
      </c>
      <c r="CK29" s="309" t="s">
        <v>711</v>
      </c>
      <c r="CL29" s="309" t="s">
        <v>711</v>
      </c>
      <c r="CM29" s="309" t="s">
        <v>711</v>
      </c>
      <c r="CN29" s="309" t="s">
        <v>711</v>
      </c>
      <c r="CO29" s="290">
        <v>14016426.492711861</v>
      </c>
      <c r="CP29" s="290">
        <v>55599798.479999997</v>
      </c>
      <c r="CQ29" s="290">
        <v>48314123.982239999</v>
      </c>
      <c r="CR29" s="296" t="s">
        <v>305</v>
      </c>
      <c r="CS29">
        <v>0</v>
      </c>
      <c r="CT29">
        <v>0</v>
      </c>
      <c r="CU29">
        <v>0</v>
      </c>
      <c r="CV29" s="290">
        <f>298809503.71+91055</f>
        <v>298900558.70999998</v>
      </c>
      <c r="CW29">
        <v>0</v>
      </c>
      <c r="CX29" s="290">
        <f>1390000000+42825000</f>
        <v>1432825000</v>
      </c>
      <c r="CY29">
        <v>0</v>
      </c>
      <c r="CZ29">
        <v>0</v>
      </c>
      <c r="DA29" t="s">
        <v>877</v>
      </c>
      <c r="DB29" t="s">
        <v>878</v>
      </c>
      <c r="DC29" t="s">
        <v>711</v>
      </c>
      <c r="DD29" t="s">
        <v>711</v>
      </c>
      <c r="DE29" t="s">
        <v>711</v>
      </c>
      <c r="DF29" t="s">
        <v>711</v>
      </c>
      <c r="DG29" s="290">
        <v>764234935.02999997</v>
      </c>
      <c r="DH29" t="s">
        <v>711</v>
      </c>
      <c r="DI29" t="s">
        <v>711</v>
      </c>
      <c r="DJ29" t="s">
        <v>711</v>
      </c>
      <c r="DK29" t="s">
        <v>711</v>
      </c>
      <c r="DL29" t="s">
        <v>711</v>
      </c>
      <c r="DM29" t="s">
        <v>711</v>
      </c>
      <c r="DN29" t="s">
        <v>711</v>
      </c>
      <c r="DO29" t="s">
        <v>711</v>
      </c>
      <c r="DP29" t="s">
        <v>711</v>
      </c>
      <c r="DQ29" t="s">
        <v>711</v>
      </c>
      <c r="DR29" t="s">
        <v>711</v>
      </c>
      <c r="DS29" t="s">
        <v>711</v>
      </c>
      <c r="DT29" t="s">
        <v>711</v>
      </c>
      <c r="DU29" t="s">
        <v>711</v>
      </c>
      <c r="DV29" s="290">
        <v>7696015276.8124905</v>
      </c>
      <c r="DW29" s="310" t="s">
        <v>711</v>
      </c>
      <c r="DX29" s="310" t="s">
        <v>711</v>
      </c>
      <c r="DY29" s="310" t="s">
        <v>711</v>
      </c>
      <c r="DZ29" s="333">
        <v>124344888</v>
      </c>
      <c r="EA29" s="333">
        <v>59001432</v>
      </c>
      <c r="EB29" s="333">
        <v>177050167</v>
      </c>
      <c r="EC29" s="333">
        <v>118002864</v>
      </c>
      <c r="ED29" s="333">
        <v>44793569</v>
      </c>
      <c r="EE29" s="333">
        <v>281420341</v>
      </c>
      <c r="EF29" s="333">
        <v>157075453</v>
      </c>
      <c r="EG29" t="s">
        <v>839</v>
      </c>
      <c r="EH29" t="s">
        <v>879</v>
      </c>
      <c r="EI29" s="293">
        <f>ROUND(149552656/EB29,4)</f>
        <v>0.84470000000000001</v>
      </c>
      <c r="EJ29" s="293">
        <f>ROUND(707191/EB29,4)</f>
        <v>4.0000000000000001E-3</v>
      </c>
      <c r="EK29" t="s">
        <v>711</v>
      </c>
      <c r="EL29" s="290">
        <v>298809503.70999998</v>
      </c>
      <c r="EM29" s="315">
        <v>1</v>
      </c>
      <c r="EN29" t="s">
        <v>711</v>
      </c>
      <c r="EO29" t="s">
        <v>711</v>
      </c>
      <c r="EP29" t="s">
        <v>711</v>
      </c>
      <c r="EQ29" t="s">
        <v>711</v>
      </c>
      <c r="ER29" t="s">
        <v>711</v>
      </c>
      <c r="ES29" t="s">
        <v>711</v>
      </c>
      <c r="ET29" t="s">
        <v>711</v>
      </c>
      <c r="EU29" t="s">
        <v>711</v>
      </c>
      <c r="EV29" t="s">
        <v>711</v>
      </c>
      <c r="EW29" t="s">
        <v>711</v>
      </c>
      <c r="EX29" t="s">
        <v>711</v>
      </c>
      <c r="EY29" t="s">
        <v>711</v>
      </c>
      <c r="EZ29" t="s">
        <v>711</v>
      </c>
      <c r="FA29" t="s">
        <v>711</v>
      </c>
      <c r="FB29" t="s">
        <v>711</v>
      </c>
      <c r="FC29" t="s">
        <v>711</v>
      </c>
      <c r="FD29" t="s">
        <v>711</v>
      </c>
      <c r="FE29" t="s">
        <v>711</v>
      </c>
      <c r="FF29" t="s">
        <v>711</v>
      </c>
      <c r="FG29" t="s">
        <v>711</v>
      </c>
      <c r="FH29" t="s">
        <v>711</v>
      </c>
      <c r="FI29" s="332">
        <v>0.99440000000000006</v>
      </c>
      <c r="FJ29" s="332">
        <v>1</v>
      </c>
      <c r="FK29">
        <v>0</v>
      </c>
      <c r="FL29" s="328">
        <v>0</v>
      </c>
      <c r="FM29">
        <v>2</v>
      </c>
      <c r="FN29" s="296">
        <v>29</v>
      </c>
      <c r="FO29" s="296">
        <v>9</v>
      </c>
      <c r="FP29" s="310" t="s">
        <v>711</v>
      </c>
      <c r="FQ29" s="310" t="s">
        <v>711</v>
      </c>
      <c r="FR29" s="296">
        <v>29</v>
      </c>
      <c r="FS29" s="296">
        <v>8</v>
      </c>
      <c r="FT29" s="296">
        <v>1</v>
      </c>
      <c r="FU29" s="296">
        <v>22</v>
      </c>
      <c r="FV29" s="296">
        <v>7</v>
      </c>
      <c r="FW29" s="296" t="s">
        <v>711</v>
      </c>
      <c r="FX29" s="296" t="s">
        <v>711</v>
      </c>
      <c r="FY29" s="296" t="s">
        <v>711</v>
      </c>
      <c r="FZ29" s="296" t="s">
        <v>711</v>
      </c>
      <c r="GA29" s="296" t="s">
        <v>711</v>
      </c>
      <c r="GB29" s="296" t="s">
        <v>711</v>
      </c>
      <c r="GC29" s="296" t="s">
        <v>711</v>
      </c>
      <c r="GD29" s="296" t="s">
        <v>711</v>
      </c>
      <c r="GE29" s="293">
        <v>0.475959673029133</v>
      </c>
      <c r="GF29" s="293">
        <v>0.49965183136484648</v>
      </c>
      <c r="GG29" s="293">
        <v>0.70277237541909821</v>
      </c>
      <c r="GH29" s="293">
        <v>0.73311536379073705</v>
      </c>
      <c r="GI29" s="296" t="s">
        <v>711</v>
      </c>
      <c r="GJ29" s="296" t="s">
        <v>711</v>
      </c>
      <c r="GK29" s="291">
        <v>0.46929999999999999</v>
      </c>
      <c r="GL29" s="291">
        <v>0.46929999999999999</v>
      </c>
      <c r="GM29" s="291">
        <v>0.67789999999999995</v>
      </c>
      <c r="GN29" s="291">
        <v>0.67789999999999995</v>
      </c>
      <c r="GO29" s="296" t="s">
        <v>711</v>
      </c>
      <c r="GP29" s="296" t="s">
        <v>711</v>
      </c>
      <c r="GQ29" s="296" t="s">
        <v>711</v>
      </c>
      <c r="GR29" s="296" t="s">
        <v>711</v>
      </c>
      <c r="GS29" s="296" t="s">
        <v>711</v>
      </c>
      <c r="GT29" s="296" t="s">
        <v>711</v>
      </c>
      <c r="GU29" s="296" t="s">
        <v>711</v>
      </c>
      <c r="GV29" s="296" t="s">
        <v>711</v>
      </c>
      <c r="GW29" s="296" t="s">
        <v>711</v>
      </c>
      <c r="GX29" s="296" t="s">
        <v>711</v>
      </c>
      <c r="GY29" s="296" t="s">
        <v>711</v>
      </c>
      <c r="GZ29" s="296" t="s">
        <v>711</v>
      </c>
      <c r="HA29" s="296" t="s">
        <v>711</v>
      </c>
      <c r="HB29" s="296" t="s">
        <v>711</v>
      </c>
      <c r="HC29" s="296" t="s">
        <v>711</v>
      </c>
      <c r="HD29" s="296" t="s">
        <v>711</v>
      </c>
      <c r="HE29" s="296" t="s">
        <v>711</v>
      </c>
      <c r="HF29" s="296" t="s">
        <v>711</v>
      </c>
      <c r="HG29" s="296" t="s">
        <v>711</v>
      </c>
      <c r="HH29" s="296" t="s">
        <v>711</v>
      </c>
      <c r="HI29" s="296" t="s">
        <v>711</v>
      </c>
      <c r="HJ29" s="296" t="s">
        <v>711</v>
      </c>
      <c r="HK29" s="296" t="s">
        <v>711</v>
      </c>
      <c r="HL29" s="296" t="s">
        <v>711</v>
      </c>
      <c r="HM29" s="296" t="s">
        <v>711</v>
      </c>
      <c r="HN29" s="296" t="s">
        <v>711</v>
      </c>
      <c r="HO29" s="296" t="s">
        <v>711</v>
      </c>
      <c r="HP29" s="296" t="s">
        <v>711</v>
      </c>
    </row>
    <row r="30" spans="1:224" ht="15.5" customHeight="1" x14ac:dyDescent="0.35">
      <c r="A30" s="288">
        <v>44104</v>
      </c>
      <c r="B30" t="s">
        <v>873</v>
      </c>
      <c r="C30" t="s">
        <v>1</v>
      </c>
      <c r="D30" t="s">
        <v>832</v>
      </c>
      <c r="E30" s="313" t="s">
        <v>711</v>
      </c>
      <c r="F30" s="313">
        <v>25000000</v>
      </c>
      <c r="G30" s="313">
        <v>60000000</v>
      </c>
      <c r="H30" s="313">
        <v>15000000</v>
      </c>
      <c r="I30" s="313">
        <v>18664098.550000001</v>
      </c>
      <c r="J30" s="313" t="s">
        <v>711</v>
      </c>
      <c r="K30" s="313" t="s">
        <v>711</v>
      </c>
      <c r="L30" s="313" t="s">
        <v>711</v>
      </c>
      <c r="M30" s="313" t="s">
        <v>711</v>
      </c>
      <c r="N30" s="313" t="s">
        <v>711</v>
      </c>
      <c r="O30" s="313" t="s">
        <v>711</v>
      </c>
      <c r="P30" s="296" t="s">
        <v>711</v>
      </c>
      <c r="Q30" s="296" t="s">
        <v>711</v>
      </c>
      <c r="R30" s="296" t="s">
        <v>711</v>
      </c>
      <c r="S30" s="296" t="s">
        <v>711</v>
      </c>
      <c r="T30" s="296" t="s">
        <v>711</v>
      </c>
      <c r="U30" s="296" t="s">
        <v>711</v>
      </c>
      <c r="V30" s="296" t="s">
        <v>711</v>
      </c>
      <c r="W30" s="296" t="s">
        <v>711</v>
      </c>
      <c r="X30" s="296" t="s">
        <v>711</v>
      </c>
      <c r="Y30" s="296" t="s">
        <v>711</v>
      </c>
      <c r="Z30" s="296" t="s">
        <v>711</v>
      </c>
      <c r="AA30" s="296" t="s">
        <v>711</v>
      </c>
      <c r="AB30" s="296" t="s">
        <v>711</v>
      </c>
      <c r="AC30" s="296" t="s">
        <v>711</v>
      </c>
      <c r="AD30" s="296" t="s">
        <v>711</v>
      </c>
      <c r="AE30" s="309" t="s">
        <v>874</v>
      </c>
      <c r="AF30" s="310">
        <v>3</v>
      </c>
      <c r="AG30" s="309" t="s">
        <v>711</v>
      </c>
      <c r="AH30" s="309" t="s">
        <v>711</v>
      </c>
      <c r="AI30" s="309" t="s">
        <v>711</v>
      </c>
      <c r="AJ30" s="309" t="s">
        <v>711</v>
      </c>
      <c r="AK30" s="309" t="s">
        <v>711</v>
      </c>
      <c r="AL30" s="309" t="s">
        <v>711</v>
      </c>
      <c r="AM30" s="309" t="s">
        <v>711</v>
      </c>
      <c r="AN30" s="309" t="s">
        <v>711</v>
      </c>
      <c r="AO30" s="309" t="s">
        <v>711</v>
      </c>
      <c r="AP30" s="309" t="s">
        <v>711</v>
      </c>
      <c r="AQ30" s="309" t="s">
        <v>711</v>
      </c>
      <c r="AR30" s="309" t="s">
        <v>711</v>
      </c>
      <c r="AS30" s="309" t="s">
        <v>841</v>
      </c>
      <c r="AT30" s="309" t="s">
        <v>834</v>
      </c>
      <c r="AU30" s="322">
        <v>0.99</v>
      </c>
      <c r="AV30" s="309" t="s">
        <v>835</v>
      </c>
      <c r="AW30" s="309" t="s">
        <v>836</v>
      </c>
      <c r="AX30" s="318">
        <v>0</v>
      </c>
      <c r="AY30" s="309">
        <v>18770415.277445842</v>
      </c>
      <c r="AZ30" s="309" t="s">
        <v>711</v>
      </c>
      <c r="BA30" s="309" t="s">
        <v>711</v>
      </c>
      <c r="BB30" s="309" t="s">
        <v>711</v>
      </c>
      <c r="BC30" s="296" t="s">
        <v>711</v>
      </c>
      <c r="BD30" s="296" t="s">
        <v>711</v>
      </c>
      <c r="BE30" s="296" t="s">
        <v>711</v>
      </c>
      <c r="BF30" s="296" t="s">
        <v>711</v>
      </c>
      <c r="BG30" s="296" t="s">
        <v>711</v>
      </c>
      <c r="BH30" s="296" t="s">
        <v>711</v>
      </c>
      <c r="BI30" s="296" t="s">
        <v>711</v>
      </c>
      <c r="BJ30" s="296" t="s">
        <v>711</v>
      </c>
      <c r="BK30" s="296" t="s">
        <v>711</v>
      </c>
      <c r="BL30" s="296" t="s">
        <v>711</v>
      </c>
      <c r="BM30" s="296" t="s">
        <v>711</v>
      </c>
      <c r="BN30" s="296" t="s">
        <v>711</v>
      </c>
      <c r="BO30" s="296" t="s">
        <v>711</v>
      </c>
      <c r="BP30" s="296" t="s">
        <v>711</v>
      </c>
      <c r="BQ30" s="296" t="s">
        <v>711</v>
      </c>
      <c r="BR30" s="309" t="s">
        <v>711</v>
      </c>
      <c r="BS30" s="309" t="s">
        <v>837</v>
      </c>
      <c r="BT30" s="329">
        <v>42541</v>
      </c>
      <c r="BU30" s="309" t="s">
        <v>875</v>
      </c>
      <c r="BV30" s="329">
        <v>42541</v>
      </c>
      <c r="BW30" s="312">
        <v>0.99</v>
      </c>
      <c r="BX30" s="330">
        <v>42541</v>
      </c>
      <c r="BY30" s="309" t="s">
        <v>876</v>
      </c>
      <c r="BZ30" s="329">
        <v>42541</v>
      </c>
      <c r="CA30" s="309" t="s">
        <v>711</v>
      </c>
      <c r="CB30" s="309" t="s">
        <v>711</v>
      </c>
      <c r="CC30" s="309" t="s">
        <v>835</v>
      </c>
      <c r="CD30" s="329">
        <v>42541</v>
      </c>
      <c r="CE30" s="309" t="s">
        <v>711</v>
      </c>
      <c r="CF30" s="309" t="s">
        <v>300</v>
      </c>
      <c r="CG30" s="329">
        <v>42541</v>
      </c>
      <c r="CH30" s="309" t="s">
        <v>711</v>
      </c>
      <c r="CI30" s="296">
        <v>1</v>
      </c>
      <c r="CJ30" s="309" t="s">
        <v>838</v>
      </c>
      <c r="CK30" s="309" t="s">
        <v>711</v>
      </c>
      <c r="CL30" s="309" t="s">
        <v>711</v>
      </c>
      <c r="CM30" s="309" t="s">
        <v>711</v>
      </c>
      <c r="CN30" s="309" t="s">
        <v>711</v>
      </c>
      <c r="CO30" s="290">
        <v>27642442.162258059</v>
      </c>
      <c r="CP30" s="290">
        <v>66943727.530000001</v>
      </c>
      <c r="CQ30" s="290">
        <v>33671362.581819996</v>
      </c>
      <c r="CR30" s="296" t="s">
        <v>305</v>
      </c>
      <c r="CS30">
        <v>0</v>
      </c>
      <c r="CT30">
        <v>0</v>
      </c>
      <c r="CU30">
        <v>0</v>
      </c>
      <c r="CV30" s="290">
        <v>323501740.45999998</v>
      </c>
      <c r="CW30">
        <v>0</v>
      </c>
      <c r="CX30" s="290">
        <v>1431555000</v>
      </c>
      <c r="CY30">
        <v>0</v>
      </c>
      <c r="CZ30">
        <v>0</v>
      </c>
      <c r="DA30" t="s">
        <v>877</v>
      </c>
      <c r="DB30" t="s">
        <v>878</v>
      </c>
      <c r="DC30" s="296" t="s">
        <v>711</v>
      </c>
      <c r="DD30" t="s">
        <v>711</v>
      </c>
      <c r="DE30" t="s">
        <v>711</v>
      </c>
      <c r="DF30" t="s">
        <v>711</v>
      </c>
      <c r="DG30" s="290">
        <v>764234935.02999997</v>
      </c>
      <c r="DH30" s="288" t="s">
        <v>711</v>
      </c>
      <c r="DI30" s="288" t="s">
        <v>711</v>
      </c>
      <c r="DJ30" s="288" t="s">
        <v>711</v>
      </c>
      <c r="DK30" t="s">
        <v>711</v>
      </c>
      <c r="DL30" t="s">
        <v>711</v>
      </c>
      <c r="DM30" t="s">
        <v>711</v>
      </c>
      <c r="DN30" t="s">
        <v>711</v>
      </c>
      <c r="DO30" t="s">
        <v>711</v>
      </c>
      <c r="DP30" t="s">
        <v>711</v>
      </c>
      <c r="DQ30" s="288" t="s">
        <v>711</v>
      </c>
      <c r="DR30" s="288" t="s">
        <v>711</v>
      </c>
      <c r="DS30" s="288" t="s">
        <v>711</v>
      </c>
      <c r="DT30" s="288" t="s">
        <v>711</v>
      </c>
      <c r="DU30" s="288" t="s">
        <v>711</v>
      </c>
      <c r="DV30" s="290">
        <v>11592703737.909689</v>
      </c>
      <c r="DW30" s="310" t="s">
        <v>711</v>
      </c>
      <c r="DX30" s="310" t="s">
        <v>711</v>
      </c>
      <c r="DY30" s="310" t="s">
        <v>711</v>
      </c>
      <c r="DZ30" s="333">
        <v>124344888</v>
      </c>
      <c r="EA30" s="333">
        <v>59001432</v>
      </c>
      <c r="EB30" s="333">
        <v>177050167</v>
      </c>
      <c r="EC30" s="333">
        <v>118002864</v>
      </c>
      <c r="ED30" s="333">
        <v>44793569</v>
      </c>
      <c r="EE30" s="333">
        <v>281420341</v>
      </c>
      <c r="EF30" s="333">
        <v>157075453</v>
      </c>
      <c r="EG30" t="s">
        <v>839</v>
      </c>
      <c r="EH30" t="s">
        <v>879</v>
      </c>
      <c r="EI30" s="293">
        <v>0.84470000000000001</v>
      </c>
      <c r="EJ30" s="293">
        <v>4.0000000000000001E-3</v>
      </c>
      <c r="EK30" t="s">
        <v>711</v>
      </c>
      <c r="EL30" s="290">
        <v>323418678</v>
      </c>
      <c r="EM30" s="315">
        <v>1</v>
      </c>
      <c r="EN30" t="s">
        <v>711</v>
      </c>
      <c r="EO30" t="s">
        <v>711</v>
      </c>
      <c r="EP30" t="s">
        <v>711</v>
      </c>
      <c r="EQ30" t="s">
        <v>711</v>
      </c>
      <c r="ER30" t="s">
        <v>711</v>
      </c>
      <c r="ES30" t="s">
        <v>711</v>
      </c>
      <c r="ET30" t="s">
        <v>711</v>
      </c>
      <c r="EU30" t="s">
        <v>711</v>
      </c>
      <c r="EV30" t="s">
        <v>711</v>
      </c>
      <c r="EW30" t="s">
        <v>711</v>
      </c>
      <c r="EX30" t="s">
        <v>711</v>
      </c>
      <c r="EY30" t="s">
        <v>711</v>
      </c>
      <c r="EZ30" t="s">
        <v>711</v>
      </c>
      <c r="FA30" t="s">
        <v>711</v>
      </c>
      <c r="FB30" t="s">
        <v>711</v>
      </c>
      <c r="FC30" t="s">
        <v>711</v>
      </c>
      <c r="FD30" t="s">
        <v>711</v>
      </c>
      <c r="FE30" t="s">
        <v>711</v>
      </c>
      <c r="FF30" t="s">
        <v>711</v>
      </c>
      <c r="FG30" t="s">
        <v>711</v>
      </c>
      <c r="FH30" t="s">
        <v>711</v>
      </c>
      <c r="FI30" s="332">
        <v>0.99440000000000006</v>
      </c>
      <c r="FJ30" s="332">
        <v>1</v>
      </c>
      <c r="FK30">
        <v>0</v>
      </c>
      <c r="FL30" s="328">
        <v>0</v>
      </c>
      <c r="FM30">
        <v>2</v>
      </c>
      <c r="FN30" s="296">
        <v>29</v>
      </c>
      <c r="FO30" s="296">
        <v>9</v>
      </c>
      <c r="FP30" s="310" t="s">
        <v>711</v>
      </c>
      <c r="FQ30" s="310" t="s">
        <v>711</v>
      </c>
      <c r="FR30" s="296">
        <v>29</v>
      </c>
      <c r="FS30" s="296">
        <v>8</v>
      </c>
      <c r="FT30" s="296">
        <v>1</v>
      </c>
      <c r="FU30" s="296">
        <v>22</v>
      </c>
      <c r="FV30" s="296">
        <v>7</v>
      </c>
      <c r="FW30" s="296" t="s">
        <v>711</v>
      </c>
      <c r="FX30" s="296" t="s">
        <v>711</v>
      </c>
      <c r="FY30" s="310" t="s">
        <v>711</v>
      </c>
      <c r="FZ30" s="310" t="s">
        <v>711</v>
      </c>
      <c r="GA30" s="310" t="s">
        <v>711</v>
      </c>
      <c r="GB30" s="310" t="s">
        <v>711</v>
      </c>
      <c r="GC30" s="296" t="s">
        <v>711</v>
      </c>
      <c r="GD30" s="296" t="s">
        <v>711</v>
      </c>
      <c r="GE30" s="293">
        <v>0.46707183072860953</v>
      </c>
      <c r="GF30" s="293">
        <v>0.52550669052171217</v>
      </c>
      <c r="GG30" s="293">
        <v>0.70338964008675153</v>
      </c>
      <c r="GH30" s="293">
        <v>0.7436058984507824</v>
      </c>
      <c r="GI30" s="296" t="s">
        <v>711</v>
      </c>
      <c r="GJ30" s="296" t="s">
        <v>711</v>
      </c>
      <c r="GK30" s="291">
        <v>0.48370000000000002</v>
      </c>
      <c r="GL30" s="291">
        <v>0.48370000000000002</v>
      </c>
      <c r="GM30" s="291">
        <v>0.69099999999999995</v>
      </c>
      <c r="GN30" s="291">
        <v>0.69099999999999995</v>
      </c>
      <c r="GO30" s="296" t="s">
        <v>711</v>
      </c>
      <c r="GP30" s="296" t="s">
        <v>711</v>
      </c>
      <c r="GQ30" s="296" t="s">
        <v>711</v>
      </c>
      <c r="GR30" s="296" t="s">
        <v>711</v>
      </c>
      <c r="GS30" s="296" t="s">
        <v>711</v>
      </c>
      <c r="GT30" s="296" t="s">
        <v>711</v>
      </c>
      <c r="GU30" s="296" t="s">
        <v>711</v>
      </c>
      <c r="GV30" s="296" t="s">
        <v>711</v>
      </c>
      <c r="GW30" s="296" t="s">
        <v>711</v>
      </c>
      <c r="GX30" s="296" t="s">
        <v>711</v>
      </c>
      <c r="GY30" s="296" t="s">
        <v>711</v>
      </c>
      <c r="GZ30" s="296" t="s">
        <v>711</v>
      </c>
      <c r="HA30" s="296" t="s">
        <v>711</v>
      </c>
      <c r="HB30" s="296" t="s">
        <v>711</v>
      </c>
      <c r="HC30" s="296" t="s">
        <v>711</v>
      </c>
      <c r="HD30" s="296" t="s">
        <v>711</v>
      </c>
      <c r="HE30" s="296" t="s">
        <v>711</v>
      </c>
      <c r="HF30" s="296" t="s">
        <v>711</v>
      </c>
      <c r="HG30" s="296" t="s">
        <v>711</v>
      </c>
      <c r="HH30" s="296" t="s">
        <v>711</v>
      </c>
      <c r="HI30" s="296" t="s">
        <v>711</v>
      </c>
      <c r="HJ30" s="296" t="s">
        <v>711</v>
      </c>
      <c r="HK30" s="296" t="s">
        <v>711</v>
      </c>
      <c r="HL30" s="296" t="s">
        <v>711</v>
      </c>
      <c r="HM30" s="296" t="s">
        <v>711</v>
      </c>
      <c r="HN30" s="296" t="s">
        <v>711</v>
      </c>
      <c r="HO30" s="296" t="s">
        <v>711</v>
      </c>
      <c r="HP30" s="296" t="s">
        <v>711</v>
      </c>
    </row>
    <row r="31" spans="1:224" ht="15.5" customHeight="1" x14ac:dyDescent="0.35">
      <c r="A31" s="288">
        <v>44196</v>
      </c>
      <c r="B31" t="s">
        <v>873</v>
      </c>
      <c r="C31" t="s">
        <v>1</v>
      </c>
      <c r="D31" t="s">
        <v>832</v>
      </c>
      <c r="E31" s="313" t="s">
        <v>711</v>
      </c>
      <c r="F31" s="319">
        <v>25000000</v>
      </c>
      <c r="G31" s="319">
        <v>60000000</v>
      </c>
      <c r="H31" s="319">
        <v>15000000</v>
      </c>
      <c r="I31" s="289">
        <v>18934055.009999998</v>
      </c>
      <c r="J31" s="313" t="s">
        <v>711</v>
      </c>
      <c r="K31" s="313" t="s">
        <v>711</v>
      </c>
      <c r="L31" s="313" t="s">
        <v>711</v>
      </c>
      <c r="M31" s="313" t="s">
        <v>711</v>
      </c>
      <c r="N31" s="313" t="s">
        <v>711</v>
      </c>
      <c r="O31" s="313" t="s">
        <v>711</v>
      </c>
      <c r="P31" s="296" t="s">
        <v>711</v>
      </c>
      <c r="Q31" s="296" t="s">
        <v>711</v>
      </c>
      <c r="R31" s="296" t="s">
        <v>711</v>
      </c>
      <c r="S31" s="296" t="s">
        <v>711</v>
      </c>
      <c r="T31" s="296" t="s">
        <v>711</v>
      </c>
      <c r="U31" s="296" t="s">
        <v>711</v>
      </c>
      <c r="V31" s="296" t="s">
        <v>711</v>
      </c>
      <c r="W31" s="296" t="s">
        <v>711</v>
      </c>
      <c r="X31" s="296" t="s">
        <v>711</v>
      </c>
      <c r="Y31" s="296" t="s">
        <v>711</v>
      </c>
      <c r="Z31" s="296" t="s">
        <v>711</v>
      </c>
      <c r="AA31" s="296" t="s">
        <v>711</v>
      </c>
      <c r="AB31" s="296" t="s">
        <v>711</v>
      </c>
      <c r="AC31" s="296" t="s">
        <v>711</v>
      </c>
      <c r="AD31" s="296" t="s">
        <v>711</v>
      </c>
      <c r="AE31" s="309" t="s">
        <v>874</v>
      </c>
      <c r="AF31" s="310">
        <v>3</v>
      </c>
      <c r="AG31" s="309" t="s">
        <v>711</v>
      </c>
      <c r="AH31" s="309" t="s">
        <v>711</v>
      </c>
      <c r="AI31" s="309" t="s">
        <v>711</v>
      </c>
      <c r="AJ31" s="309" t="s">
        <v>711</v>
      </c>
      <c r="AK31" s="309" t="s">
        <v>711</v>
      </c>
      <c r="AL31" s="309" t="s">
        <v>711</v>
      </c>
      <c r="AM31" s="309" t="s">
        <v>711</v>
      </c>
      <c r="AN31" s="309" t="s">
        <v>711</v>
      </c>
      <c r="AO31" s="309" t="s">
        <v>711</v>
      </c>
      <c r="AP31" s="309" t="s">
        <v>711</v>
      </c>
      <c r="AQ31" s="309" t="s">
        <v>711</v>
      </c>
      <c r="AR31" s="309" t="s">
        <v>711</v>
      </c>
      <c r="AS31" s="309" t="s">
        <v>841</v>
      </c>
      <c r="AT31" s="309" t="s">
        <v>834</v>
      </c>
      <c r="AU31" s="322">
        <v>0.99</v>
      </c>
      <c r="AV31" s="309" t="s">
        <v>835</v>
      </c>
      <c r="AW31" s="309" t="s">
        <v>836</v>
      </c>
      <c r="AX31" s="318">
        <v>0</v>
      </c>
      <c r="AY31" s="309">
        <v>18164620.260997433</v>
      </c>
      <c r="AZ31" s="309" t="s">
        <v>711</v>
      </c>
      <c r="BA31" s="309" t="s">
        <v>711</v>
      </c>
      <c r="BB31" s="309" t="s">
        <v>711</v>
      </c>
      <c r="BC31" s="296" t="s">
        <v>711</v>
      </c>
      <c r="BD31" s="296" t="s">
        <v>711</v>
      </c>
      <c r="BE31" s="296" t="s">
        <v>711</v>
      </c>
      <c r="BF31" s="296" t="s">
        <v>711</v>
      </c>
      <c r="BG31" s="296" t="s">
        <v>711</v>
      </c>
      <c r="BH31" s="296" t="s">
        <v>711</v>
      </c>
      <c r="BI31" s="296" t="s">
        <v>711</v>
      </c>
      <c r="BJ31" s="296" t="s">
        <v>711</v>
      </c>
      <c r="BK31" s="296" t="s">
        <v>711</v>
      </c>
      <c r="BL31" s="296" t="s">
        <v>711</v>
      </c>
      <c r="BM31" s="296" t="s">
        <v>711</v>
      </c>
      <c r="BN31" s="296" t="s">
        <v>711</v>
      </c>
      <c r="BO31" s="296" t="s">
        <v>711</v>
      </c>
      <c r="BP31" s="296" t="s">
        <v>711</v>
      </c>
      <c r="BQ31" s="296" t="s">
        <v>711</v>
      </c>
      <c r="BR31" s="309" t="s">
        <v>711</v>
      </c>
      <c r="BS31" s="309" t="s">
        <v>837</v>
      </c>
      <c r="BT31" s="329">
        <v>42541</v>
      </c>
      <c r="BU31" s="309" t="s">
        <v>875</v>
      </c>
      <c r="BV31" s="329">
        <v>42541</v>
      </c>
      <c r="BW31" s="312">
        <v>0.99</v>
      </c>
      <c r="BX31" s="330">
        <v>42541</v>
      </c>
      <c r="BY31" s="309" t="s">
        <v>876</v>
      </c>
      <c r="BZ31" s="329">
        <v>42541</v>
      </c>
      <c r="CA31" s="309" t="s">
        <v>711</v>
      </c>
      <c r="CB31" s="309" t="s">
        <v>711</v>
      </c>
      <c r="CC31" s="309" t="s">
        <v>835</v>
      </c>
      <c r="CD31" s="329">
        <v>42541</v>
      </c>
      <c r="CE31" s="309" t="s">
        <v>711</v>
      </c>
      <c r="CF31" s="309" t="s">
        <v>300</v>
      </c>
      <c r="CG31" s="329">
        <v>42541</v>
      </c>
      <c r="CH31" s="309" t="s">
        <v>711</v>
      </c>
      <c r="CI31" s="296">
        <v>1</v>
      </c>
      <c r="CJ31" s="309" t="s">
        <v>838</v>
      </c>
      <c r="CK31" s="309" t="s">
        <v>711</v>
      </c>
      <c r="CL31" s="309" t="s">
        <v>711</v>
      </c>
      <c r="CM31" s="309" t="s">
        <v>711</v>
      </c>
      <c r="CN31" s="309" t="s">
        <v>711</v>
      </c>
      <c r="CO31" s="290">
        <v>15636574.518593747</v>
      </c>
      <c r="CP31" s="290">
        <v>34366632.780000001</v>
      </c>
      <c r="CQ31" s="290">
        <v>27980409.463840004</v>
      </c>
      <c r="CR31" s="296" t="s">
        <v>305</v>
      </c>
      <c r="CS31">
        <v>0</v>
      </c>
      <c r="CT31">
        <v>0</v>
      </c>
      <c r="CU31">
        <v>0</v>
      </c>
      <c r="CV31" s="290">
        <v>311036819.02999997</v>
      </c>
      <c r="CW31">
        <v>0</v>
      </c>
      <c r="CX31" s="290">
        <v>1430170000</v>
      </c>
      <c r="CY31">
        <v>0</v>
      </c>
      <c r="CZ31">
        <v>0</v>
      </c>
      <c r="DA31" t="s">
        <v>877</v>
      </c>
      <c r="DB31" t="s">
        <v>878</v>
      </c>
      <c r="DC31" s="296" t="s">
        <v>711</v>
      </c>
      <c r="DD31" t="s">
        <v>711</v>
      </c>
      <c r="DE31" t="s">
        <v>711</v>
      </c>
      <c r="DF31" t="s">
        <v>711</v>
      </c>
      <c r="DG31" s="290">
        <v>636461243.36000001</v>
      </c>
      <c r="DH31" s="288" t="s">
        <v>711</v>
      </c>
      <c r="DI31" s="288" t="s">
        <v>711</v>
      </c>
      <c r="DJ31" s="288" t="s">
        <v>711</v>
      </c>
      <c r="DK31" t="s">
        <v>711</v>
      </c>
      <c r="DL31" t="s">
        <v>711</v>
      </c>
      <c r="DM31" t="s">
        <v>711</v>
      </c>
      <c r="DN31" t="s">
        <v>711</v>
      </c>
      <c r="DO31" t="s">
        <v>711</v>
      </c>
      <c r="DP31" t="s">
        <v>711</v>
      </c>
      <c r="DQ31" s="288" t="s">
        <v>711</v>
      </c>
      <c r="DR31" s="288" t="s">
        <v>711</v>
      </c>
      <c r="DS31" s="288" t="s">
        <v>711</v>
      </c>
      <c r="DT31" s="288" t="s">
        <v>711</v>
      </c>
      <c r="DU31" s="288" t="s">
        <v>711</v>
      </c>
      <c r="DV31" s="290">
        <v>9968825399.2982445</v>
      </c>
      <c r="DW31" s="310" t="s">
        <v>711</v>
      </c>
      <c r="DX31" s="310" t="s">
        <v>711</v>
      </c>
      <c r="DY31" s="310" t="s">
        <v>711</v>
      </c>
      <c r="DZ31" s="333">
        <v>124344888</v>
      </c>
      <c r="EA31" s="333">
        <v>59001432</v>
      </c>
      <c r="EB31" s="333">
        <v>177050167</v>
      </c>
      <c r="EC31" s="333">
        <v>118002864</v>
      </c>
      <c r="ED31" s="333">
        <v>44793569</v>
      </c>
      <c r="EE31" s="333">
        <v>281420341</v>
      </c>
      <c r="EF31" s="333">
        <v>157075453</v>
      </c>
      <c r="EG31" t="s">
        <v>839</v>
      </c>
      <c r="EH31" t="s">
        <v>879</v>
      </c>
      <c r="EI31" s="293">
        <v>0.84470000000000001</v>
      </c>
      <c r="EJ31" s="293">
        <v>4.0000000000000001E-3</v>
      </c>
      <c r="EK31" t="s">
        <v>711</v>
      </c>
      <c r="EL31" s="290">
        <v>310881529</v>
      </c>
      <c r="EM31" s="315">
        <v>1</v>
      </c>
      <c r="EN31" t="s">
        <v>711</v>
      </c>
      <c r="EO31" t="s">
        <v>711</v>
      </c>
      <c r="EP31" t="s">
        <v>711</v>
      </c>
      <c r="EQ31" t="s">
        <v>711</v>
      </c>
      <c r="ER31" t="s">
        <v>711</v>
      </c>
      <c r="ES31" t="s">
        <v>711</v>
      </c>
      <c r="ET31" t="s">
        <v>711</v>
      </c>
      <c r="EU31" t="s">
        <v>711</v>
      </c>
      <c r="EV31" t="s">
        <v>711</v>
      </c>
      <c r="EW31" t="s">
        <v>711</v>
      </c>
      <c r="EX31" t="s">
        <v>711</v>
      </c>
      <c r="EY31" t="s">
        <v>711</v>
      </c>
      <c r="EZ31" t="s">
        <v>711</v>
      </c>
      <c r="FA31" t="s">
        <v>711</v>
      </c>
      <c r="FB31" t="s">
        <v>711</v>
      </c>
      <c r="FC31" t="s">
        <v>711</v>
      </c>
      <c r="FD31" t="s">
        <v>711</v>
      </c>
      <c r="FE31" t="s">
        <v>711</v>
      </c>
      <c r="FF31" t="s">
        <v>711</v>
      </c>
      <c r="FG31" t="s">
        <v>711</v>
      </c>
      <c r="FH31" t="s">
        <v>711</v>
      </c>
      <c r="FI31" s="332">
        <v>0.99299999999999999</v>
      </c>
      <c r="FJ31" s="332">
        <v>1</v>
      </c>
      <c r="FK31">
        <v>0</v>
      </c>
      <c r="FL31" s="328">
        <v>0</v>
      </c>
      <c r="FM31">
        <v>2</v>
      </c>
      <c r="FN31" s="296">
        <v>29</v>
      </c>
      <c r="FO31" s="296">
        <v>9</v>
      </c>
      <c r="FP31" s="310" t="s">
        <v>711</v>
      </c>
      <c r="FQ31" s="310" t="s">
        <v>711</v>
      </c>
      <c r="FR31" s="296">
        <v>29</v>
      </c>
      <c r="FS31" s="296">
        <v>8</v>
      </c>
      <c r="FT31" s="296">
        <v>1</v>
      </c>
      <c r="FU31" s="296">
        <v>22</v>
      </c>
      <c r="FV31" s="296">
        <v>7</v>
      </c>
      <c r="FW31" s="296" t="s">
        <v>711</v>
      </c>
      <c r="FX31" s="296" t="s">
        <v>711</v>
      </c>
      <c r="FY31" s="310" t="s">
        <v>711</v>
      </c>
      <c r="FZ31" s="310" t="s">
        <v>711</v>
      </c>
      <c r="GA31" s="310" t="s">
        <v>711</v>
      </c>
      <c r="GB31" s="310" t="s">
        <v>711</v>
      </c>
      <c r="GC31" s="296" t="s">
        <v>711</v>
      </c>
      <c r="GD31" s="296" t="s">
        <v>711</v>
      </c>
      <c r="GE31" s="293">
        <v>0.49622695665258826</v>
      </c>
      <c r="GF31" s="293">
        <v>0.5233431923176769</v>
      </c>
      <c r="GG31" s="293">
        <v>0.7093556854892521</v>
      </c>
      <c r="GH31" s="293">
        <v>0.73079889246835605</v>
      </c>
      <c r="GI31" s="296" t="s">
        <v>711</v>
      </c>
      <c r="GJ31" s="296" t="s">
        <v>711</v>
      </c>
      <c r="GK31" s="291">
        <v>0.50929684132147246</v>
      </c>
      <c r="GL31" s="291">
        <v>0.50929684132147246</v>
      </c>
      <c r="GM31" s="291">
        <v>0.70852941025653005</v>
      </c>
      <c r="GN31" s="291">
        <v>0.70852941025653005</v>
      </c>
      <c r="GO31" s="296" t="s">
        <v>711</v>
      </c>
      <c r="GP31" s="296" t="s">
        <v>711</v>
      </c>
      <c r="GQ31" s="296" t="s">
        <v>711</v>
      </c>
      <c r="GR31" s="296" t="s">
        <v>711</v>
      </c>
      <c r="GS31" s="296" t="s">
        <v>711</v>
      </c>
      <c r="GT31" s="296" t="s">
        <v>711</v>
      </c>
      <c r="GU31" s="296" t="s">
        <v>711</v>
      </c>
      <c r="GV31" s="296" t="s">
        <v>711</v>
      </c>
      <c r="GW31" s="296" t="s">
        <v>711</v>
      </c>
      <c r="GX31" s="296" t="s">
        <v>711</v>
      </c>
      <c r="GY31" s="296" t="s">
        <v>711</v>
      </c>
      <c r="GZ31" s="296" t="s">
        <v>711</v>
      </c>
      <c r="HA31" s="296" t="s">
        <v>711</v>
      </c>
      <c r="HB31" s="296" t="s">
        <v>711</v>
      </c>
      <c r="HC31" s="296" t="s">
        <v>711</v>
      </c>
      <c r="HD31" s="296" t="s">
        <v>711</v>
      </c>
      <c r="HE31" s="296" t="s">
        <v>711</v>
      </c>
      <c r="HF31" s="296" t="s">
        <v>711</v>
      </c>
      <c r="HG31" s="296" t="s">
        <v>711</v>
      </c>
      <c r="HH31" s="296" t="s">
        <v>711</v>
      </c>
      <c r="HI31" s="296" t="s">
        <v>711</v>
      </c>
      <c r="HJ31" s="296" t="s">
        <v>711</v>
      </c>
      <c r="HK31" s="296" t="s">
        <v>711</v>
      </c>
      <c r="HL31" s="296" t="s">
        <v>711</v>
      </c>
      <c r="HM31" s="296" t="s">
        <v>711</v>
      </c>
      <c r="HN31" s="296" t="s">
        <v>711</v>
      </c>
      <c r="HO31" s="296" t="s">
        <v>711</v>
      </c>
      <c r="HP31" s="296" t="s">
        <v>711</v>
      </c>
    </row>
    <row r="32" spans="1:224" ht="15.5" customHeight="1" x14ac:dyDescent="0.35">
      <c r="A32" s="288">
        <v>44286</v>
      </c>
      <c r="B32" t="s">
        <v>873</v>
      </c>
      <c r="C32" t="s">
        <v>1</v>
      </c>
      <c r="D32" t="s">
        <v>832</v>
      </c>
      <c r="E32" s="313" t="s">
        <v>711</v>
      </c>
      <c r="F32" s="319">
        <v>25000000</v>
      </c>
      <c r="G32" s="319">
        <v>60000000</v>
      </c>
      <c r="H32" s="319">
        <v>15000000</v>
      </c>
      <c r="I32" s="319">
        <v>19043999.880000006</v>
      </c>
      <c r="J32" s="313" t="s">
        <v>711</v>
      </c>
      <c r="K32" s="313" t="s">
        <v>711</v>
      </c>
      <c r="L32" s="313" t="s">
        <v>711</v>
      </c>
      <c r="M32" s="313" t="s">
        <v>711</v>
      </c>
      <c r="N32" s="313" t="s">
        <v>711</v>
      </c>
      <c r="O32" s="313" t="s">
        <v>711</v>
      </c>
      <c r="P32" s="296" t="s">
        <v>711</v>
      </c>
      <c r="Q32" s="296" t="s">
        <v>711</v>
      </c>
      <c r="R32" s="296" t="s">
        <v>711</v>
      </c>
      <c r="S32" s="296" t="s">
        <v>711</v>
      </c>
      <c r="T32" s="296" t="s">
        <v>711</v>
      </c>
      <c r="U32" s="296" t="s">
        <v>711</v>
      </c>
      <c r="V32" s="296" t="s">
        <v>711</v>
      </c>
      <c r="W32" s="296" t="s">
        <v>711</v>
      </c>
      <c r="X32" s="296" t="s">
        <v>711</v>
      </c>
      <c r="Y32" s="296" t="s">
        <v>711</v>
      </c>
      <c r="Z32" s="296" t="s">
        <v>711</v>
      </c>
      <c r="AA32" s="296" t="s">
        <v>711</v>
      </c>
      <c r="AB32" s="296" t="s">
        <v>711</v>
      </c>
      <c r="AC32" s="296" t="s">
        <v>711</v>
      </c>
      <c r="AD32" s="296" t="s">
        <v>711</v>
      </c>
      <c r="AE32" s="309" t="s">
        <v>874</v>
      </c>
      <c r="AF32" s="310">
        <v>3</v>
      </c>
      <c r="AG32" s="309" t="s">
        <v>711</v>
      </c>
      <c r="AH32" s="309" t="s">
        <v>711</v>
      </c>
      <c r="AI32" s="309" t="s">
        <v>711</v>
      </c>
      <c r="AJ32" s="309" t="s">
        <v>711</v>
      </c>
      <c r="AK32" s="309" t="s">
        <v>711</v>
      </c>
      <c r="AL32" s="309" t="s">
        <v>711</v>
      </c>
      <c r="AM32" s="309" t="s">
        <v>711</v>
      </c>
      <c r="AN32" s="309" t="s">
        <v>711</v>
      </c>
      <c r="AO32" s="309" t="s">
        <v>711</v>
      </c>
      <c r="AP32" s="309" t="s">
        <v>711</v>
      </c>
      <c r="AQ32" s="309" t="s">
        <v>711</v>
      </c>
      <c r="AR32" s="309" t="s">
        <v>711</v>
      </c>
      <c r="AS32" s="334" t="s">
        <v>841</v>
      </c>
      <c r="AT32" s="309" t="s">
        <v>834</v>
      </c>
      <c r="AU32" s="322">
        <v>0.99</v>
      </c>
      <c r="AV32" s="309" t="s">
        <v>835</v>
      </c>
      <c r="AW32" s="309" t="s">
        <v>836</v>
      </c>
      <c r="AX32" s="318">
        <v>0</v>
      </c>
      <c r="AY32" s="309">
        <v>20901171.237999998</v>
      </c>
      <c r="AZ32" s="309" t="s">
        <v>711</v>
      </c>
      <c r="BA32" s="309" t="s">
        <v>711</v>
      </c>
      <c r="BB32" s="309" t="s">
        <v>711</v>
      </c>
      <c r="BC32" s="296" t="s">
        <v>711</v>
      </c>
      <c r="BD32" s="296" t="s">
        <v>711</v>
      </c>
      <c r="BE32" s="296" t="s">
        <v>711</v>
      </c>
      <c r="BF32" s="296" t="s">
        <v>711</v>
      </c>
      <c r="BG32" s="296" t="s">
        <v>711</v>
      </c>
      <c r="BH32" s="296" t="s">
        <v>711</v>
      </c>
      <c r="BI32" s="296" t="s">
        <v>711</v>
      </c>
      <c r="BJ32" s="296" t="s">
        <v>711</v>
      </c>
      <c r="BK32" s="296" t="s">
        <v>711</v>
      </c>
      <c r="BL32" s="296" t="s">
        <v>711</v>
      </c>
      <c r="BM32" s="296" t="s">
        <v>711</v>
      </c>
      <c r="BN32" s="296" t="s">
        <v>711</v>
      </c>
      <c r="BO32" s="296" t="s">
        <v>711</v>
      </c>
      <c r="BP32" s="296" t="s">
        <v>711</v>
      </c>
      <c r="BQ32" s="296" t="s">
        <v>711</v>
      </c>
      <c r="BR32" s="309" t="s">
        <v>711</v>
      </c>
      <c r="BS32" s="309" t="s">
        <v>837</v>
      </c>
      <c r="BT32" s="329">
        <v>42541</v>
      </c>
      <c r="BU32" s="309" t="s">
        <v>875</v>
      </c>
      <c r="BV32" s="329">
        <v>42541</v>
      </c>
      <c r="BW32" s="312">
        <v>0.99</v>
      </c>
      <c r="BX32" s="330">
        <v>42541</v>
      </c>
      <c r="BY32" s="309" t="s">
        <v>876</v>
      </c>
      <c r="BZ32" s="329">
        <v>42541</v>
      </c>
      <c r="CA32" s="309" t="s">
        <v>711</v>
      </c>
      <c r="CB32" s="309" t="s">
        <v>711</v>
      </c>
      <c r="CC32" s="309" t="s">
        <v>835</v>
      </c>
      <c r="CD32" s="329">
        <v>42541</v>
      </c>
      <c r="CE32" s="309" t="s">
        <v>711</v>
      </c>
      <c r="CF32" s="309" t="s">
        <v>300</v>
      </c>
      <c r="CG32" s="329">
        <v>42541</v>
      </c>
      <c r="CH32" s="309" t="s">
        <v>711</v>
      </c>
      <c r="CI32" s="296">
        <v>1</v>
      </c>
      <c r="CJ32" s="309" t="s">
        <v>838</v>
      </c>
      <c r="CK32" s="309" t="s">
        <v>711</v>
      </c>
      <c r="CL32" s="309" t="s">
        <v>711</v>
      </c>
      <c r="CM32" s="309" t="s">
        <v>711</v>
      </c>
      <c r="CN32" s="309" t="s">
        <v>711</v>
      </c>
      <c r="CO32" s="323">
        <v>16319718.956000002</v>
      </c>
      <c r="CP32" s="323">
        <v>48428807.54999999</v>
      </c>
      <c r="CQ32" s="323">
        <v>39412929.162840001</v>
      </c>
      <c r="CR32" s="296" t="s">
        <v>305</v>
      </c>
      <c r="CS32">
        <v>0</v>
      </c>
      <c r="CT32">
        <v>0</v>
      </c>
      <c r="CU32">
        <v>0</v>
      </c>
      <c r="CV32" s="290">
        <v>315049264.5</v>
      </c>
      <c r="CW32">
        <v>0</v>
      </c>
      <c r="CX32" s="290">
        <v>1431460000</v>
      </c>
      <c r="CY32">
        <v>0</v>
      </c>
      <c r="CZ32">
        <v>0</v>
      </c>
      <c r="DA32" t="s">
        <v>877</v>
      </c>
      <c r="DB32" t="s">
        <v>878</v>
      </c>
      <c r="DC32" s="296" t="s">
        <v>711</v>
      </c>
      <c r="DD32" t="s">
        <v>711</v>
      </c>
      <c r="DE32" t="s">
        <v>711</v>
      </c>
      <c r="DF32" t="s">
        <v>711</v>
      </c>
      <c r="DG32" s="290">
        <v>558833565.72000003</v>
      </c>
      <c r="DH32" s="288" t="s">
        <v>711</v>
      </c>
      <c r="DI32" s="288" t="s">
        <v>711</v>
      </c>
      <c r="DJ32" s="288" t="s">
        <v>711</v>
      </c>
      <c r="DK32" t="s">
        <v>711</v>
      </c>
      <c r="DL32" t="s">
        <v>711</v>
      </c>
      <c r="DM32" t="s">
        <v>711</v>
      </c>
      <c r="DN32" t="s">
        <v>711</v>
      </c>
      <c r="DO32" t="s">
        <v>711</v>
      </c>
      <c r="DP32" t="s">
        <v>711</v>
      </c>
      <c r="DQ32" s="288" t="s">
        <v>711</v>
      </c>
      <c r="DR32" s="288" t="s">
        <v>711</v>
      </c>
      <c r="DS32" s="288" t="s">
        <v>711</v>
      </c>
      <c r="DT32" s="288" t="s">
        <v>711</v>
      </c>
      <c r="DU32" s="288" t="s">
        <v>711</v>
      </c>
      <c r="DV32" s="384">
        <v>10339622366.565434</v>
      </c>
      <c r="DW32" s="310" t="s">
        <v>711</v>
      </c>
      <c r="DX32" s="310" t="s">
        <v>711</v>
      </c>
      <c r="DY32" s="310" t="s">
        <v>711</v>
      </c>
      <c r="DZ32" s="333">
        <v>153688116</v>
      </c>
      <c r="EA32" s="333">
        <v>131088423</v>
      </c>
      <c r="EB32" s="333">
        <v>367211875</v>
      </c>
      <c r="EC32" s="333">
        <v>262176846</v>
      </c>
      <c r="ED32" s="333">
        <v>79237208</v>
      </c>
      <c r="EE32" s="333">
        <v>440044964</v>
      </c>
      <c r="EF32" s="333">
        <v>286356848</v>
      </c>
      <c r="EG32" t="s">
        <v>839</v>
      </c>
      <c r="EH32" t="s">
        <v>879</v>
      </c>
      <c r="EI32" s="293">
        <v>0.92430000000000001</v>
      </c>
      <c r="EJ32" s="293">
        <v>2.8999999999999998E-3</v>
      </c>
      <c r="EK32" t="s">
        <v>711</v>
      </c>
      <c r="EL32" s="290">
        <v>314965798.10000002</v>
      </c>
      <c r="EM32" s="315">
        <v>1</v>
      </c>
      <c r="EN32" t="s">
        <v>711</v>
      </c>
      <c r="EO32" t="s">
        <v>711</v>
      </c>
      <c r="EP32" t="s">
        <v>711</v>
      </c>
      <c r="EQ32" t="s">
        <v>711</v>
      </c>
      <c r="ER32" t="s">
        <v>711</v>
      </c>
      <c r="ES32" t="s">
        <v>711</v>
      </c>
      <c r="ET32" t="s">
        <v>711</v>
      </c>
      <c r="EU32" t="s">
        <v>711</v>
      </c>
      <c r="EV32" t="s">
        <v>711</v>
      </c>
      <c r="EW32" t="s">
        <v>711</v>
      </c>
      <c r="EX32" t="s">
        <v>711</v>
      </c>
      <c r="EY32" t="s">
        <v>711</v>
      </c>
      <c r="EZ32" t="s">
        <v>711</v>
      </c>
      <c r="FA32" t="s">
        <v>711</v>
      </c>
      <c r="FB32" t="s">
        <v>711</v>
      </c>
      <c r="FC32" t="s">
        <v>711</v>
      </c>
      <c r="FD32" t="s">
        <v>711</v>
      </c>
      <c r="FE32" t="s">
        <v>711</v>
      </c>
      <c r="FF32" t="s">
        <v>711</v>
      </c>
      <c r="FG32" t="s">
        <v>711</v>
      </c>
      <c r="FH32" t="s">
        <v>711</v>
      </c>
      <c r="FI32" s="332">
        <v>0.99299999999999999</v>
      </c>
      <c r="FJ32" s="332">
        <v>1</v>
      </c>
      <c r="FK32">
        <v>0</v>
      </c>
      <c r="FL32" s="328">
        <v>0</v>
      </c>
      <c r="FM32">
        <v>2</v>
      </c>
      <c r="FN32" s="296">
        <v>30</v>
      </c>
      <c r="FO32" s="296">
        <v>9</v>
      </c>
      <c r="FP32" s="310" t="s">
        <v>711</v>
      </c>
      <c r="FQ32" s="310" t="s">
        <v>711</v>
      </c>
      <c r="FR32" s="296">
        <v>30</v>
      </c>
      <c r="FS32" s="296">
        <v>8</v>
      </c>
      <c r="FT32" s="296">
        <v>1</v>
      </c>
      <c r="FU32" s="296">
        <v>23</v>
      </c>
      <c r="FV32" s="296">
        <v>7</v>
      </c>
      <c r="FW32" s="296" t="s">
        <v>711</v>
      </c>
      <c r="FX32" s="296" t="s">
        <v>711</v>
      </c>
      <c r="FY32" s="310" t="s">
        <v>711</v>
      </c>
      <c r="FZ32" s="310" t="s">
        <v>711</v>
      </c>
      <c r="GA32" s="310" t="s">
        <v>711</v>
      </c>
      <c r="GB32" s="310" t="s">
        <v>711</v>
      </c>
      <c r="GC32" s="296" t="s">
        <v>711</v>
      </c>
      <c r="GD32" s="296" t="s">
        <v>711</v>
      </c>
      <c r="GE32" s="293">
        <v>0.5005092362064113</v>
      </c>
      <c r="GF32" s="293">
        <v>0.57273767467959602</v>
      </c>
      <c r="GG32" s="293">
        <v>0.70693955029731537</v>
      </c>
      <c r="GH32" s="293">
        <v>0.76305445934127103</v>
      </c>
      <c r="GI32" s="296" t="s">
        <v>711</v>
      </c>
      <c r="GJ32" s="296" t="s">
        <v>711</v>
      </c>
      <c r="GK32" s="291">
        <v>0.5033110743749909</v>
      </c>
      <c r="GL32" s="291">
        <v>0.5033110743749909</v>
      </c>
      <c r="GM32" s="291">
        <v>0.70288832358467734</v>
      </c>
      <c r="GN32" s="291">
        <v>0.70288832358467734</v>
      </c>
      <c r="GO32" s="296" t="s">
        <v>711</v>
      </c>
      <c r="GP32" s="296" t="s">
        <v>711</v>
      </c>
      <c r="GQ32" s="296" t="s">
        <v>711</v>
      </c>
      <c r="GR32" s="296" t="s">
        <v>711</v>
      </c>
      <c r="GS32" s="296" t="s">
        <v>711</v>
      </c>
      <c r="GT32" s="296" t="s">
        <v>711</v>
      </c>
      <c r="GU32" s="296" t="s">
        <v>711</v>
      </c>
      <c r="GV32" s="296" t="s">
        <v>711</v>
      </c>
      <c r="GW32" s="296" t="s">
        <v>711</v>
      </c>
      <c r="GX32" s="296" t="s">
        <v>711</v>
      </c>
      <c r="GY32" s="296" t="s">
        <v>711</v>
      </c>
      <c r="GZ32" s="296" t="s">
        <v>711</v>
      </c>
      <c r="HA32" s="296" t="s">
        <v>711</v>
      </c>
      <c r="HB32" s="296" t="s">
        <v>711</v>
      </c>
      <c r="HC32" s="296" t="s">
        <v>711</v>
      </c>
      <c r="HD32" s="296" t="s">
        <v>711</v>
      </c>
      <c r="HE32" s="296" t="s">
        <v>711</v>
      </c>
      <c r="HF32" s="296" t="s">
        <v>711</v>
      </c>
      <c r="HG32" s="296" t="s">
        <v>711</v>
      </c>
      <c r="HH32" s="296" t="s">
        <v>711</v>
      </c>
      <c r="HI32" s="296" t="s">
        <v>711</v>
      </c>
      <c r="HJ32" s="296" t="s">
        <v>711</v>
      </c>
      <c r="HK32" s="296" t="s">
        <v>711</v>
      </c>
      <c r="HL32" s="296" t="s">
        <v>711</v>
      </c>
      <c r="HM32" s="296" t="s">
        <v>711</v>
      </c>
      <c r="HN32" s="296" t="s">
        <v>711</v>
      </c>
      <c r="HO32" s="296" t="s">
        <v>711</v>
      </c>
      <c r="HP32" s="296" t="s">
        <v>711</v>
      </c>
    </row>
    <row r="33" spans="1:224" ht="15.5" customHeight="1" x14ac:dyDescent="0.35">
      <c r="A33" s="288">
        <v>44377</v>
      </c>
      <c r="B33" t="s">
        <v>873</v>
      </c>
      <c r="C33" t="s">
        <v>1</v>
      </c>
      <c r="D33" t="s">
        <v>832</v>
      </c>
      <c r="E33" s="313" t="s">
        <v>711</v>
      </c>
      <c r="F33" s="289">
        <v>25000000</v>
      </c>
      <c r="G33" s="289">
        <v>60000000</v>
      </c>
      <c r="H33" s="289">
        <v>15000000</v>
      </c>
      <c r="I33" s="289">
        <v>19369822.52</v>
      </c>
      <c r="J33" s="313" t="s">
        <v>711</v>
      </c>
      <c r="K33" s="313" t="s">
        <v>711</v>
      </c>
      <c r="L33" s="313" t="s">
        <v>711</v>
      </c>
      <c r="M33" s="313" t="s">
        <v>711</v>
      </c>
      <c r="N33" s="313" t="s">
        <v>711</v>
      </c>
      <c r="O33" s="313" t="s">
        <v>711</v>
      </c>
      <c r="P33" s="296" t="s">
        <v>711</v>
      </c>
      <c r="Q33" s="296" t="s">
        <v>711</v>
      </c>
      <c r="R33" s="296" t="s">
        <v>711</v>
      </c>
      <c r="S33" s="296" t="s">
        <v>711</v>
      </c>
      <c r="T33" s="296" t="s">
        <v>711</v>
      </c>
      <c r="U33" s="296" t="s">
        <v>711</v>
      </c>
      <c r="V33" s="296" t="s">
        <v>711</v>
      </c>
      <c r="W33" s="296" t="s">
        <v>711</v>
      </c>
      <c r="X33" s="296" t="s">
        <v>711</v>
      </c>
      <c r="Y33" s="296" t="s">
        <v>711</v>
      </c>
      <c r="Z33" s="296" t="s">
        <v>711</v>
      </c>
      <c r="AA33" s="296" t="s">
        <v>711</v>
      </c>
      <c r="AB33" s="296" t="s">
        <v>711</v>
      </c>
      <c r="AC33" s="296" t="s">
        <v>711</v>
      </c>
      <c r="AD33" s="296" t="s">
        <v>711</v>
      </c>
      <c r="AE33" s="309" t="s">
        <v>874</v>
      </c>
      <c r="AF33" s="310">
        <v>3</v>
      </c>
      <c r="AG33" s="309" t="s">
        <v>711</v>
      </c>
      <c r="AH33" s="309" t="s">
        <v>711</v>
      </c>
      <c r="AI33" s="309" t="s">
        <v>711</v>
      </c>
      <c r="AJ33" s="309" t="s">
        <v>711</v>
      </c>
      <c r="AK33" s="309" t="s">
        <v>711</v>
      </c>
      <c r="AL33" s="309" t="s">
        <v>711</v>
      </c>
      <c r="AM33" s="309" t="s">
        <v>711</v>
      </c>
      <c r="AN33" s="309" t="s">
        <v>711</v>
      </c>
      <c r="AO33" s="309" t="s">
        <v>711</v>
      </c>
      <c r="AP33" s="309" t="s">
        <v>711</v>
      </c>
      <c r="AQ33" s="309" t="s">
        <v>711</v>
      </c>
      <c r="AR33" s="309" t="s">
        <v>711</v>
      </c>
      <c r="AS33" s="295" t="s">
        <v>880</v>
      </c>
      <c r="AT33" s="309" t="s">
        <v>834</v>
      </c>
      <c r="AU33" s="322">
        <v>0.99</v>
      </c>
      <c r="AV33" s="309" t="s">
        <v>835</v>
      </c>
      <c r="AW33" s="309" t="s">
        <v>836</v>
      </c>
      <c r="AX33" s="318">
        <v>0</v>
      </c>
      <c r="AY33" s="309">
        <v>28332414.442800004</v>
      </c>
      <c r="AZ33" s="309" t="s">
        <v>711</v>
      </c>
      <c r="BA33" s="309" t="s">
        <v>711</v>
      </c>
      <c r="BB33" s="309" t="s">
        <v>711</v>
      </c>
      <c r="BC33" s="296" t="s">
        <v>711</v>
      </c>
      <c r="BD33" s="296" t="s">
        <v>711</v>
      </c>
      <c r="BE33" s="296" t="s">
        <v>711</v>
      </c>
      <c r="BF33" s="296" t="s">
        <v>711</v>
      </c>
      <c r="BG33" s="296" t="s">
        <v>711</v>
      </c>
      <c r="BH33" s="296" t="s">
        <v>711</v>
      </c>
      <c r="BI33" s="296" t="s">
        <v>711</v>
      </c>
      <c r="BJ33" s="296" t="s">
        <v>711</v>
      </c>
      <c r="BK33" s="296" t="s">
        <v>711</v>
      </c>
      <c r="BL33" s="296" t="s">
        <v>711</v>
      </c>
      <c r="BM33" s="296" t="s">
        <v>711</v>
      </c>
      <c r="BN33" s="296" t="s">
        <v>711</v>
      </c>
      <c r="BO33" s="296" t="s">
        <v>711</v>
      </c>
      <c r="BP33" s="296" t="s">
        <v>711</v>
      </c>
      <c r="BQ33" s="296" t="s">
        <v>711</v>
      </c>
      <c r="BR33" s="309" t="s">
        <v>711</v>
      </c>
      <c r="BS33" s="309" t="s">
        <v>837</v>
      </c>
      <c r="BT33" s="329">
        <v>42541</v>
      </c>
      <c r="BU33" s="309" t="s">
        <v>875</v>
      </c>
      <c r="BV33" s="329">
        <v>42541</v>
      </c>
      <c r="BW33" s="312">
        <v>0.99</v>
      </c>
      <c r="BX33" s="330">
        <v>42541</v>
      </c>
      <c r="BY33" s="309" t="s">
        <v>876</v>
      </c>
      <c r="BZ33" s="329">
        <v>42541</v>
      </c>
      <c r="CA33" s="309" t="s">
        <v>711</v>
      </c>
      <c r="CB33" s="309" t="s">
        <v>711</v>
      </c>
      <c r="CC33" s="309" t="s">
        <v>835</v>
      </c>
      <c r="CD33" s="329">
        <v>42541</v>
      </c>
      <c r="CE33" s="309" t="s">
        <v>711</v>
      </c>
      <c r="CF33" s="309" t="s">
        <v>300</v>
      </c>
      <c r="CG33" s="329">
        <v>42541</v>
      </c>
      <c r="CH33" s="309" t="s">
        <v>711</v>
      </c>
      <c r="CI33" s="296">
        <v>1</v>
      </c>
      <c r="CJ33" s="309" t="s">
        <v>838</v>
      </c>
      <c r="CK33" s="309" t="s">
        <v>711</v>
      </c>
      <c r="CL33" s="309" t="s">
        <v>711</v>
      </c>
      <c r="CM33" s="309" t="s">
        <v>711</v>
      </c>
      <c r="CN33" s="309" t="s">
        <v>711</v>
      </c>
      <c r="CO33" s="333">
        <v>11136002.453833338</v>
      </c>
      <c r="CP33" s="333">
        <v>25036153.210000001</v>
      </c>
      <c r="CQ33" s="333">
        <v>18643580.468560003</v>
      </c>
      <c r="CR33" s="296" t="s">
        <v>305</v>
      </c>
      <c r="CS33">
        <v>0</v>
      </c>
      <c r="CT33">
        <v>0</v>
      </c>
      <c r="CU33">
        <v>0</v>
      </c>
      <c r="CV33" s="290">
        <v>316349713.08999997</v>
      </c>
      <c r="CW33">
        <v>0</v>
      </c>
      <c r="CX33" s="290">
        <v>1431520000</v>
      </c>
      <c r="CY33">
        <v>0</v>
      </c>
      <c r="CZ33">
        <v>0</v>
      </c>
      <c r="DA33" t="s">
        <v>877</v>
      </c>
      <c r="DB33" t="s">
        <v>878</v>
      </c>
      <c r="DC33" s="296" t="s">
        <v>711</v>
      </c>
      <c r="DD33" t="s">
        <v>711</v>
      </c>
      <c r="DE33" t="s">
        <v>711</v>
      </c>
      <c r="DF33" t="s">
        <v>711</v>
      </c>
      <c r="DG33" s="290">
        <v>558833565.72000003</v>
      </c>
      <c r="DH33" s="288" t="s">
        <v>711</v>
      </c>
      <c r="DI33" s="288" t="s">
        <v>711</v>
      </c>
      <c r="DJ33" s="288" t="s">
        <v>711</v>
      </c>
      <c r="DK33" t="s">
        <v>711</v>
      </c>
      <c r="DL33" t="s">
        <v>711</v>
      </c>
      <c r="DM33" t="s">
        <v>711</v>
      </c>
      <c r="DN33" t="s">
        <v>711</v>
      </c>
      <c r="DO33" t="s">
        <v>711</v>
      </c>
      <c r="DP33" t="s">
        <v>711</v>
      </c>
      <c r="DQ33" s="288" t="s">
        <v>711</v>
      </c>
      <c r="DR33" s="288" t="s">
        <v>711</v>
      </c>
      <c r="DS33" s="288" t="s">
        <v>711</v>
      </c>
      <c r="DT33" s="288" t="s">
        <v>711</v>
      </c>
      <c r="DU33" s="288" t="s">
        <v>711</v>
      </c>
      <c r="DV33" s="384">
        <v>7717702792.0797024</v>
      </c>
      <c r="DW33" s="310" t="s">
        <v>711</v>
      </c>
      <c r="DX33" s="310" t="s">
        <v>711</v>
      </c>
      <c r="DY33" s="310" t="s">
        <v>711</v>
      </c>
      <c r="DZ33" s="333">
        <v>153688116</v>
      </c>
      <c r="EA33" s="333">
        <v>131088423</v>
      </c>
      <c r="EB33" s="333">
        <v>367211875</v>
      </c>
      <c r="EC33" s="333">
        <v>262176846</v>
      </c>
      <c r="ED33" s="333">
        <v>79237208</v>
      </c>
      <c r="EE33" s="333">
        <v>440044964</v>
      </c>
      <c r="EF33" s="333">
        <v>286356848</v>
      </c>
      <c r="EG33" t="s">
        <v>839</v>
      </c>
      <c r="EH33" t="s">
        <v>879</v>
      </c>
      <c r="EI33" s="293">
        <v>0.92430000000000001</v>
      </c>
      <c r="EJ33" s="293">
        <v>2.8999999999999998E-3</v>
      </c>
      <c r="EK33" t="s">
        <v>711</v>
      </c>
      <c r="EL33" s="290">
        <v>316266125.86000001</v>
      </c>
      <c r="EM33" s="315">
        <v>1</v>
      </c>
      <c r="EN33" t="s">
        <v>711</v>
      </c>
      <c r="EO33" t="s">
        <v>711</v>
      </c>
      <c r="EP33" t="s">
        <v>711</v>
      </c>
      <c r="EQ33" t="s">
        <v>711</v>
      </c>
      <c r="ER33" t="s">
        <v>711</v>
      </c>
      <c r="ES33" t="s">
        <v>711</v>
      </c>
      <c r="ET33" t="s">
        <v>711</v>
      </c>
      <c r="EU33" t="s">
        <v>711</v>
      </c>
      <c r="EV33" t="s">
        <v>711</v>
      </c>
      <c r="EW33" t="s">
        <v>711</v>
      </c>
      <c r="EX33" t="s">
        <v>711</v>
      </c>
      <c r="EY33" t="s">
        <v>711</v>
      </c>
      <c r="EZ33" t="s">
        <v>711</v>
      </c>
      <c r="FA33" t="s">
        <v>711</v>
      </c>
      <c r="FB33" t="s">
        <v>711</v>
      </c>
      <c r="FC33" t="s">
        <v>711</v>
      </c>
      <c r="FD33" t="s">
        <v>711</v>
      </c>
      <c r="FE33" t="s">
        <v>711</v>
      </c>
      <c r="FF33" t="s">
        <v>711</v>
      </c>
      <c r="FG33" t="s">
        <v>711</v>
      </c>
      <c r="FH33" t="s">
        <v>711</v>
      </c>
      <c r="FI33" s="332">
        <v>0.99600000000000011</v>
      </c>
      <c r="FJ33" s="332">
        <v>1</v>
      </c>
      <c r="FK33">
        <v>0</v>
      </c>
      <c r="FL33" s="328">
        <v>0</v>
      </c>
      <c r="FM33">
        <v>2</v>
      </c>
      <c r="FN33" s="296">
        <v>30</v>
      </c>
      <c r="FO33" s="296">
        <v>9</v>
      </c>
      <c r="FP33" s="310" t="s">
        <v>711</v>
      </c>
      <c r="FQ33" s="310" t="s">
        <v>711</v>
      </c>
      <c r="FR33" s="296">
        <v>30</v>
      </c>
      <c r="FS33" s="296">
        <v>8</v>
      </c>
      <c r="FT33" s="296">
        <v>1</v>
      </c>
      <c r="FU33" s="296">
        <v>23</v>
      </c>
      <c r="FV33" s="296">
        <v>7</v>
      </c>
      <c r="FW33" s="296" t="s">
        <v>711</v>
      </c>
      <c r="FX33" s="296" t="s">
        <v>711</v>
      </c>
      <c r="FY33" s="310" t="s">
        <v>711</v>
      </c>
      <c r="FZ33" s="310" t="s">
        <v>711</v>
      </c>
      <c r="GA33" s="310" t="s">
        <v>711</v>
      </c>
      <c r="GB33" s="310" t="s">
        <v>711</v>
      </c>
      <c r="GC33" s="296" t="s">
        <v>711</v>
      </c>
      <c r="GD33" s="296" t="s">
        <v>711</v>
      </c>
      <c r="GE33" s="335">
        <v>0.5198428214632913</v>
      </c>
      <c r="GF33" s="335">
        <v>0.5396159330069954</v>
      </c>
      <c r="GG33" s="335">
        <v>0.70207362698379427</v>
      </c>
      <c r="GH33" s="335">
        <v>0.71979017793835531</v>
      </c>
      <c r="GI33" s="296" t="s">
        <v>711</v>
      </c>
      <c r="GJ33" s="296" t="s">
        <v>711</v>
      </c>
      <c r="GK33" s="291">
        <v>0.49636313291320744</v>
      </c>
      <c r="GL33" s="291">
        <v>0.49636313291320744</v>
      </c>
      <c r="GM33" s="291">
        <v>0.69700529914819265</v>
      </c>
      <c r="GN33" s="291">
        <v>0.69700529914819265</v>
      </c>
      <c r="GO33" s="296" t="s">
        <v>711</v>
      </c>
      <c r="GP33" s="296" t="s">
        <v>711</v>
      </c>
      <c r="GQ33" s="296" t="s">
        <v>711</v>
      </c>
      <c r="GR33" s="296" t="s">
        <v>711</v>
      </c>
      <c r="GS33" s="296" t="s">
        <v>711</v>
      </c>
      <c r="GT33" s="296" t="s">
        <v>711</v>
      </c>
      <c r="GU33" s="296" t="s">
        <v>711</v>
      </c>
      <c r="GV33" s="296" t="s">
        <v>711</v>
      </c>
      <c r="GW33" s="296" t="s">
        <v>711</v>
      </c>
      <c r="GX33" s="296" t="s">
        <v>711</v>
      </c>
      <c r="GY33" s="296" t="s">
        <v>711</v>
      </c>
      <c r="GZ33" s="296" t="s">
        <v>711</v>
      </c>
      <c r="HA33" s="296" t="s">
        <v>711</v>
      </c>
      <c r="HB33" s="296" t="s">
        <v>711</v>
      </c>
      <c r="HC33" s="296" t="s">
        <v>711</v>
      </c>
      <c r="HD33" s="296" t="s">
        <v>711</v>
      </c>
      <c r="HE33" s="296" t="s">
        <v>711</v>
      </c>
      <c r="HF33" s="296" t="s">
        <v>711</v>
      </c>
      <c r="HG33" s="296" t="s">
        <v>711</v>
      </c>
      <c r="HH33" s="296" t="s">
        <v>711</v>
      </c>
      <c r="HI33" s="296" t="s">
        <v>711</v>
      </c>
      <c r="HJ33" s="296" t="s">
        <v>711</v>
      </c>
      <c r="HK33" s="296" t="s">
        <v>711</v>
      </c>
      <c r="HL33" s="296" t="s">
        <v>711</v>
      </c>
      <c r="HM33" s="296" t="s">
        <v>711</v>
      </c>
      <c r="HN33" s="296" t="s">
        <v>711</v>
      </c>
      <c r="HO33" s="296" t="s">
        <v>711</v>
      </c>
      <c r="HP33" s="296" t="s">
        <v>711</v>
      </c>
    </row>
    <row r="34" spans="1:224" ht="15.5" customHeight="1" x14ac:dyDescent="0.35">
      <c r="A34" s="288">
        <v>44469</v>
      </c>
      <c r="B34" t="s">
        <v>873</v>
      </c>
      <c r="C34" t="s">
        <v>1</v>
      </c>
      <c r="D34" t="s">
        <v>832</v>
      </c>
      <c r="E34" s="313" t="s">
        <v>711</v>
      </c>
      <c r="F34" s="289">
        <v>25000000</v>
      </c>
      <c r="G34" s="289">
        <v>60000000</v>
      </c>
      <c r="H34" s="289">
        <v>15000000</v>
      </c>
      <c r="I34" s="289">
        <v>19456471.730000004</v>
      </c>
      <c r="J34" s="313" t="s">
        <v>711</v>
      </c>
      <c r="K34" s="313" t="s">
        <v>711</v>
      </c>
      <c r="L34" s="313" t="s">
        <v>711</v>
      </c>
      <c r="M34" s="313" t="s">
        <v>711</v>
      </c>
      <c r="N34" s="313" t="s">
        <v>711</v>
      </c>
      <c r="O34" s="313" t="s">
        <v>711</v>
      </c>
      <c r="P34" s="296" t="s">
        <v>711</v>
      </c>
      <c r="Q34" s="296" t="s">
        <v>711</v>
      </c>
      <c r="R34" s="296" t="s">
        <v>711</v>
      </c>
      <c r="S34" s="296" t="s">
        <v>711</v>
      </c>
      <c r="T34" s="296" t="s">
        <v>711</v>
      </c>
      <c r="U34" s="296" t="s">
        <v>711</v>
      </c>
      <c r="V34" s="296" t="s">
        <v>711</v>
      </c>
      <c r="W34" s="296" t="s">
        <v>711</v>
      </c>
      <c r="X34" s="296" t="s">
        <v>711</v>
      </c>
      <c r="Y34" s="296" t="s">
        <v>711</v>
      </c>
      <c r="Z34" s="296" t="s">
        <v>711</v>
      </c>
      <c r="AA34" s="296" t="s">
        <v>711</v>
      </c>
      <c r="AB34" s="296" t="s">
        <v>711</v>
      </c>
      <c r="AC34" s="296" t="s">
        <v>711</v>
      </c>
      <c r="AD34" s="296" t="s">
        <v>711</v>
      </c>
      <c r="AE34" s="309" t="s">
        <v>874</v>
      </c>
      <c r="AF34">
        <v>3</v>
      </c>
      <c r="AG34" s="309" t="s">
        <v>711</v>
      </c>
      <c r="AH34" s="309" t="s">
        <v>711</v>
      </c>
      <c r="AI34" s="309" t="s">
        <v>711</v>
      </c>
      <c r="AJ34" s="309" t="s">
        <v>711</v>
      </c>
      <c r="AK34" s="309" t="s">
        <v>711</v>
      </c>
      <c r="AL34" s="309" t="s">
        <v>711</v>
      </c>
      <c r="AM34" s="309" t="s">
        <v>711</v>
      </c>
      <c r="AN34" s="309" t="s">
        <v>711</v>
      </c>
      <c r="AO34" s="309" t="s">
        <v>711</v>
      </c>
      <c r="AP34" s="309" t="s">
        <v>711</v>
      </c>
      <c r="AQ34" s="309" t="s">
        <v>711</v>
      </c>
      <c r="AR34" s="309" t="s">
        <v>711</v>
      </c>
      <c r="AS34" s="295" t="s">
        <v>880</v>
      </c>
      <c r="AT34" s="309" t="s">
        <v>834</v>
      </c>
      <c r="AU34" s="322">
        <v>0.99</v>
      </c>
      <c r="AV34" s="309" t="s">
        <v>835</v>
      </c>
      <c r="AW34" s="309" t="s">
        <v>836</v>
      </c>
      <c r="AX34" s="318">
        <v>0</v>
      </c>
      <c r="AY34" s="309">
        <v>15323070.4252</v>
      </c>
      <c r="AZ34" s="309" t="s">
        <v>711</v>
      </c>
      <c r="BA34" s="309" t="s">
        <v>711</v>
      </c>
      <c r="BB34" s="309" t="s">
        <v>711</v>
      </c>
      <c r="BC34" s="296" t="s">
        <v>711</v>
      </c>
      <c r="BD34" s="296" t="s">
        <v>711</v>
      </c>
      <c r="BE34" s="296" t="s">
        <v>711</v>
      </c>
      <c r="BF34" s="296" t="s">
        <v>711</v>
      </c>
      <c r="BG34" s="296" t="s">
        <v>711</v>
      </c>
      <c r="BH34" s="296" t="s">
        <v>711</v>
      </c>
      <c r="BI34" s="296" t="s">
        <v>711</v>
      </c>
      <c r="BJ34" s="296" t="s">
        <v>711</v>
      </c>
      <c r="BK34" s="296" t="s">
        <v>711</v>
      </c>
      <c r="BL34" s="296" t="s">
        <v>711</v>
      </c>
      <c r="BM34" s="296" t="s">
        <v>711</v>
      </c>
      <c r="BN34" s="296" t="s">
        <v>711</v>
      </c>
      <c r="BO34" s="296" t="s">
        <v>711</v>
      </c>
      <c r="BP34" s="296" t="s">
        <v>711</v>
      </c>
      <c r="BQ34" s="296" t="s">
        <v>711</v>
      </c>
      <c r="BR34" s="309" t="s">
        <v>711</v>
      </c>
      <c r="BS34" s="309" t="s">
        <v>837</v>
      </c>
      <c r="BT34" s="329">
        <v>42541</v>
      </c>
      <c r="BU34" s="309" t="s">
        <v>875</v>
      </c>
      <c r="BV34" s="329">
        <v>42541</v>
      </c>
      <c r="BW34" s="291">
        <v>0.99</v>
      </c>
      <c r="BX34" s="330">
        <v>42541</v>
      </c>
      <c r="BY34" s="309" t="s">
        <v>876</v>
      </c>
      <c r="BZ34" s="329">
        <v>42541</v>
      </c>
      <c r="CA34" s="309" t="s">
        <v>711</v>
      </c>
      <c r="CB34" s="309" t="s">
        <v>711</v>
      </c>
      <c r="CC34" s="309" t="s">
        <v>835</v>
      </c>
      <c r="CD34" s="329">
        <v>42541</v>
      </c>
      <c r="CE34" s="309" t="s">
        <v>711</v>
      </c>
      <c r="CF34" s="309" t="s">
        <v>300</v>
      </c>
      <c r="CG34" s="329">
        <v>42541</v>
      </c>
      <c r="CH34" s="309" t="s">
        <v>711</v>
      </c>
      <c r="CI34" s="296">
        <v>1</v>
      </c>
      <c r="CJ34" s="309" t="s">
        <v>838</v>
      </c>
      <c r="CK34" s="309" t="s">
        <v>711</v>
      </c>
      <c r="CL34" s="309" t="s">
        <v>711</v>
      </c>
      <c r="CM34" s="309" t="s">
        <v>711</v>
      </c>
      <c r="CN34" s="309" t="s">
        <v>711</v>
      </c>
      <c r="CO34" s="333">
        <v>7541524.7706666654</v>
      </c>
      <c r="CP34" s="333">
        <v>15546005.220000003</v>
      </c>
      <c r="CQ34" s="333">
        <v>6059181.5711000003</v>
      </c>
      <c r="CR34" s="296" t="s">
        <v>305</v>
      </c>
      <c r="CS34">
        <v>0</v>
      </c>
      <c r="CT34">
        <v>0</v>
      </c>
      <c r="CU34">
        <v>0</v>
      </c>
      <c r="CV34" s="290">
        <v>309083386.39999998</v>
      </c>
      <c r="CW34">
        <v>0</v>
      </c>
      <c r="CX34" s="290">
        <v>1431870000</v>
      </c>
      <c r="CY34">
        <v>0</v>
      </c>
      <c r="CZ34">
        <v>0</v>
      </c>
      <c r="DA34" t="s">
        <v>877</v>
      </c>
      <c r="DB34" t="s">
        <v>878</v>
      </c>
      <c r="DC34" s="296" t="s">
        <v>711</v>
      </c>
      <c r="DD34" t="s">
        <v>711</v>
      </c>
      <c r="DE34" t="s">
        <v>711</v>
      </c>
      <c r="DF34" t="s">
        <v>711</v>
      </c>
      <c r="DG34" s="336">
        <v>440691645.43000001</v>
      </c>
      <c r="DH34" s="288" t="s">
        <v>711</v>
      </c>
      <c r="DI34" s="288" t="s">
        <v>711</v>
      </c>
      <c r="DJ34" s="288" t="s">
        <v>711</v>
      </c>
      <c r="DK34" t="s">
        <v>711</v>
      </c>
      <c r="DL34" t="s">
        <v>711</v>
      </c>
      <c r="DM34" t="s">
        <v>711</v>
      </c>
      <c r="DN34" t="s">
        <v>711</v>
      </c>
      <c r="DO34" t="s">
        <v>711</v>
      </c>
      <c r="DP34" t="s">
        <v>711</v>
      </c>
      <c r="DQ34" s="288" t="s">
        <v>711</v>
      </c>
      <c r="DR34" s="288" t="s">
        <v>711</v>
      </c>
      <c r="DS34" s="288" t="s">
        <v>711</v>
      </c>
      <c r="DT34" s="288" t="s">
        <v>711</v>
      </c>
      <c r="DU34" s="288" t="s">
        <v>711</v>
      </c>
      <c r="DV34" s="384">
        <v>6048338621.3912477</v>
      </c>
      <c r="DW34" s="310" t="s">
        <v>711</v>
      </c>
      <c r="DX34" s="310" t="s">
        <v>711</v>
      </c>
      <c r="DY34" s="310" t="s">
        <v>711</v>
      </c>
      <c r="DZ34" s="333">
        <v>153688116</v>
      </c>
      <c r="EA34" s="333">
        <v>131088423</v>
      </c>
      <c r="EB34" s="333">
        <v>367211875</v>
      </c>
      <c r="EC34" s="333">
        <v>262176846</v>
      </c>
      <c r="ED34" s="333">
        <v>79237208</v>
      </c>
      <c r="EE34" s="333">
        <v>440044964</v>
      </c>
      <c r="EF34" s="333">
        <v>286356848</v>
      </c>
      <c r="EG34" t="s">
        <v>839</v>
      </c>
      <c r="EH34" t="s">
        <v>879</v>
      </c>
      <c r="EI34" s="293">
        <v>0.92430000000000001</v>
      </c>
      <c r="EJ34" s="293">
        <v>2.8999999999999998E-3</v>
      </c>
      <c r="EK34" t="s">
        <v>711</v>
      </c>
      <c r="EL34" s="290">
        <v>308999094.54999995</v>
      </c>
      <c r="EM34" s="315">
        <v>1</v>
      </c>
      <c r="EN34" t="s">
        <v>711</v>
      </c>
      <c r="EO34" t="s">
        <v>711</v>
      </c>
      <c r="EP34" t="s">
        <v>711</v>
      </c>
      <c r="EQ34" t="s">
        <v>711</v>
      </c>
      <c r="ER34" t="s">
        <v>711</v>
      </c>
      <c r="ES34" t="s">
        <v>711</v>
      </c>
      <c r="ET34" t="s">
        <v>711</v>
      </c>
      <c r="EU34" t="s">
        <v>711</v>
      </c>
      <c r="EV34" t="s">
        <v>711</v>
      </c>
      <c r="EW34" t="s">
        <v>711</v>
      </c>
      <c r="EX34" t="s">
        <v>711</v>
      </c>
      <c r="EY34" t="s">
        <v>711</v>
      </c>
      <c r="EZ34" t="s">
        <v>711</v>
      </c>
      <c r="FA34" t="s">
        <v>711</v>
      </c>
      <c r="FB34" t="s">
        <v>711</v>
      </c>
      <c r="FC34" t="s">
        <v>711</v>
      </c>
      <c r="FD34" t="s">
        <v>711</v>
      </c>
      <c r="FE34" t="s">
        <v>711</v>
      </c>
      <c r="FF34" t="s">
        <v>711</v>
      </c>
      <c r="FG34" t="s">
        <v>711</v>
      </c>
      <c r="FH34" t="s">
        <v>711</v>
      </c>
      <c r="FI34" s="332">
        <v>0.99600000000000011</v>
      </c>
      <c r="FJ34" s="332">
        <v>1</v>
      </c>
      <c r="FK34">
        <v>0</v>
      </c>
      <c r="FL34" s="328">
        <v>0</v>
      </c>
      <c r="FM34">
        <v>2</v>
      </c>
      <c r="FN34" s="296">
        <v>30</v>
      </c>
      <c r="FO34" s="296">
        <v>9</v>
      </c>
      <c r="FP34" s="310" t="s">
        <v>711</v>
      </c>
      <c r="FQ34" s="310" t="s">
        <v>711</v>
      </c>
      <c r="FR34" s="296">
        <v>30</v>
      </c>
      <c r="FS34" s="296">
        <v>8</v>
      </c>
      <c r="FT34" s="296">
        <v>1</v>
      </c>
      <c r="FU34" s="296">
        <v>23</v>
      </c>
      <c r="FV34" s="296">
        <v>7</v>
      </c>
      <c r="FW34" s="296" t="s">
        <v>711</v>
      </c>
      <c r="FX34" s="296" t="s">
        <v>711</v>
      </c>
      <c r="FY34" s="310" t="s">
        <v>711</v>
      </c>
      <c r="FZ34" s="310" t="s">
        <v>711</v>
      </c>
      <c r="GA34" s="310" t="s">
        <v>711</v>
      </c>
      <c r="GB34" s="310" t="s">
        <v>711</v>
      </c>
      <c r="GC34" s="296" t="s">
        <v>711</v>
      </c>
      <c r="GD34" s="296" t="s">
        <v>711</v>
      </c>
      <c r="GE34" s="335">
        <v>0.53461765969330532</v>
      </c>
      <c r="GF34" s="335">
        <v>0.55090944992633173</v>
      </c>
      <c r="GG34" s="335">
        <v>0.70937043737150096</v>
      </c>
      <c r="GH34" s="335">
        <v>0.72282308654028204</v>
      </c>
      <c r="GI34" s="296" t="s">
        <v>711</v>
      </c>
      <c r="GJ34" s="296" t="s">
        <v>711</v>
      </c>
      <c r="GK34" s="335">
        <v>0.47510000000000002</v>
      </c>
      <c r="GL34" s="335">
        <v>0.47510000000000002</v>
      </c>
      <c r="GM34" s="335">
        <v>0.68340000000000001</v>
      </c>
      <c r="GN34" s="335">
        <v>0.68340000000000001</v>
      </c>
      <c r="GO34" s="296" t="s">
        <v>711</v>
      </c>
      <c r="GP34" s="296" t="s">
        <v>711</v>
      </c>
      <c r="GQ34" s="296" t="s">
        <v>711</v>
      </c>
      <c r="GR34" s="296" t="s">
        <v>711</v>
      </c>
      <c r="GS34" s="296" t="s">
        <v>711</v>
      </c>
      <c r="GT34" s="296" t="s">
        <v>711</v>
      </c>
      <c r="GU34" s="296" t="s">
        <v>711</v>
      </c>
      <c r="GV34" s="296" t="s">
        <v>711</v>
      </c>
      <c r="GW34" s="296" t="s">
        <v>711</v>
      </c>
      <c r="GX34" s="296" t="s">
        <v>711</v>
      </c>
      <c r="GY34" s="296" t="s">
        <v>711</v>
      </c>
      <c r="GZ34" s="296" t="s">
        <v>711</v>
      </c>
      <c r="HA34" s="296" t="s">
        <v>711</v>
      </c>
      <c r="HB34" s="296" t="s">
        <v>711</v>
      </c>
      <c r="HC34" s="296" t="s">
        <v>711</v>
      </c>
      <c r="HD34" s="296" t="s">
        <v>711</v>
      </c>
      <c r="HE34" s="296" t="s">
        <v>711</v>
      </c>
      <c r="HF34" s="296" t="s">
        <v>711</v>
      </c>
      <c r="HG34" s="296" t="s">
        <v>711</v>
      </c>
      <c r="HH34" s="296" t="s">
        <v>711</v>
      </c>
      <c r="HI34" s="296" t="s">
        <v>711</v>
      </c>
      <c r="HJ34" s="296" t="s">
        <v>711</v>
      </c>
      <c r="HK34" s="296" t="s">
        <v>711</v>
      </c>
      <c r="HL34" s="296" t="s">
        <v>711</v>
      </c>
      <c r="HM34" s="296" t="s">
        <v>711</v>
      </c>
      <c r="HN34" s="296" t="s">
        <v>711</v>
      </c>
      <c r="HO34" s="296" t="s">
        <v>711</v>
      </c>
      <c r="HP34" s="296" t="s">
        <v>711</v>
      </c>
    </row>
    <row r="35" spans="1:224" ht="15.5" customHeight="1" x14ac:dyDescent="0.35">
      <c r="A35" s="288">
        <v>44561</v>
      </c>
      <c r="B35" t="s">
        <v>873</v>
      </c>
      <c r="C35" t="s">
        <v>1</v>
      </c>
      <c r="D35" t="s">
        <v>832</v>
      </c>
      <c r="E35" s="313" t="s">
        <v>711</v>
      </c>
      <c r="F35" s="289">
        <v>25000000</v>
      </c>
      <c r="G35" s="289">
        <v>60000000</v>
      </c>
      <c r="H35" s="289">
        <v>15000000</v>
      </c>
      <c r="I35" s="289">
        <v>19456471.730000004</v>
      </c>
      <c r="J35" s="313" t="s">
        <v>711</v>
      </c>
      <c r="K35" s="313" t="s">
        <v>711</v>
      </c>
      <c r="L35" s="313" t="s">
        <v>711</v>
      </c>
      <c r="M35" s="313" t="s">
        <v>711</v>
      </c>
      <c r="N35" s="313" t="s">
        <v>711</v>
      </c>
      <c r="O35" s="313" t="s">
        <v>711</v>
      </c>
      <c r="P35" s="296" t="s">
        <v>711</v>
      </c>
      <c r="Q35" s="296" t="s">
        <v>711</v>
      </c>
      <c r="R35" s="296" t="s">
        <v>711</v>
      </c>
      <c r="S35" s="296" t="s">
        <v>711</v>
      </c>
      <c r="T35" s="296" t="s">
        <v>711</v>
      </c>
      <c r="U35" s="296" t="s">
        <v>711</v>
      </c>
      <c r="V35" s="296" t="s">
        <v>711</v>
      </c>
      <c r="W35" s="296" t="s">
        <v>711</v>
      </c>
      <c r="X35" s="296" t="s">
        <v>711</v>
      </c>
      <c r="Y35" s="296" t="s">
        <v>711</v>
      </c>
      <c r="Z35" s="296" t="s">
        <v>711</v>
      </c>
      <c r="AA35" s="296" t="s">
        <v>711</v>
      </c>
      <c r="AB35" s="296" t="s">
        <v>711</v>
      </c>
      <c r="AC35" s="296" t="s">
        <v>711</v>
      </c>
      <c r="AD35" s="296" t="s">
        <v>711</v>
      </c>
      <c r="AE35" s="309" t="s">
        <v>874</v>
      </c>
      <c r="AF35">
        <v>2</v>
      </c>
      <c r="AG35" s="309" t="s">
        <v>711</v>
      </c>
      <c r="AH35" s="309" t="s">
        <v>711</v>
      </c>
      <c r="AI35" s="309" t="s">
        <v>711</v>
      </c>
      <c r="AJ35" s="309" t="s">
        <v>711</v>
      </c>
      <c r="AK35" s="309" t="s">
        <v>711</v>
      </c>
      <c r="AL35" s="309" t="s">
        <v>711</v>
      </c>
      <c r="AM35" s="309" t="s">
        <v>711</v>
      </c>
      <c r="AN35" s="309" t="s">
        <v>711</v>
      </c>
      <c r="AO35" s="309" t="s">
        <v>711</v>
      </c>
      <c r="AP35" s="309" t="s">
        <v>711</v>
      </c>
      <c r="AQ35" s="309" t="s">
        <v>711</v>
      </c>
      <c r="AR35" s="309" t="s">
        <v>711</v>
      </c>
      <c r="AS35" s="295" t="s">
        <v>880</v>
      </c>
      <c r="AT35" s="309" t="s">
        <v>834</v>
      </c>
      <c r="AU35" s="322">
        <v>0.99</v>
      </c>
      <c r="AV35" s="309" t="s">
        <v>835</v>
      </c>
      <c r="AW35" s="309" t="s">
        <v>935</v>
      </c>
      <c r="AX35" s="318">
        <v>0</v>
      </c>
      <c r="AY35" s="309">
        <v>21295830.344799999</v>
      </c>
      <c r="AZ35" s="309" t="s">
        <v>711</v>
      </c>
      <c r="BA35" s="309" t="s">
        <v>711</v>
      </c>
      <c r="BB35" s="309" t="s">
        <v>711</v>
      </c>
      <c r="BC35" s="296" t="s">
        <v>711</v>
      </c>
      <c r="BD35" s="296" t="s">
        <v>711</v>
      </c>
      <c r="BE35" s="296" t="s">
        <v>711</v>
      </c>
      <c r="BF35" s="296" t="s">
        <v>711</v>
      </c>
      <c r="BG35" s="296" t="s">
        <v>711</v>
      </c>
      <c r="BH35" s="296" t="s">
        <v>711</v>
      </c>
      <c r="BI35" s="296" t="s">
        <v>711</v>
      </c>
      <c r="BJ35" s="296" t="s">
        <v>711</v>
      </c>
      <c r="BK35" s="296" t="s">
        <v>711</v>
      </c>
      <c r="BL35" s="296" t="s">
        <v>711</v>
      </c>
      <c r="BM35" s="296" t="s">
        <v>711</v>
      </c>
      <c r="BN35" s="296" t="s">
        <v>711</v>
      </c>
      <c r="BO35" s="296" t="s">
        <v>711</v>
      </c>
      <c r="BP35" s="296" t="s">
        <v>711</v>
      </c>
      <c r="BQ35" s="296" t="s">
        <v>711</v>
      </c>
      <c r="BR35" s="309" t="s">
        <v>711</v>
      </c>
      <c r="BS35" s="309" t="s">
        <v>837</v>
      </c>
      <c r="BT35" s="329">
        <v>42541</v>
      </c>
      <c r="BU35" s="309" t="s">
        <v>875</v>
      </c>
      <c r="BV35" s="329">
        <v>42541</v>
      </c>
      <c r="BW35" s="291">
        <v>0.99</v>
      </c>
      <c r="BX35" s="330">
        <v>42541</v>
      </c>
      <c r="BY35" s="309" t="s">
        <v>876</v>
      </c>
      <c r="BZ35" s="329">
        <v>42541</v>
      </c>
      <c r="CA35" s="309" t="s">
        <v>711</v>
      </c>
      <c r="CB35" s="309" t="s">
        <v>711</v>
      </c>
      <c r="CC35" s="309" t="s">
        <v>835</v>
      </c>
      <c r="CD35" s="329">
        <v>42541</v>
      </c>
      <c r="CE35" s="309" t="s">
        <v>711</v>
      </c>
      <c r="CF35" s="309" t="s">
        <v>300</v>
      </c>
      <c r="CG35" s="329">
        <v>42541</v>
      </c>
      <c r="CH35" s="309" t="s">
        <v>711</v>
      </c>
      <c r="CI35" s="296">
        <v>1</v>
      </c>
      <c r="CJ35" s="309" t="s">
        <v>838</v>
      </c>
      <c r="CK35" s="309" t="s">
        <v>711</v>
      </c>
      <c r="CL35" s="309" t="s">
        <v>711</v>
      </c>
      <c r="CM35" s="309" t="s">
        <v>711</v>
      </c>
      <c r="CN35" s="309" t="s">
        <v>711</v>
      </c>
      <c r="CO35" s="333">
        <v>7541471.5046774196</v>
      </c>
      <c r="CP35" s="333">
        <v>34203202.679999992</v>
      </c>
      <c r="CQ35" s="333">
        <v>11876297.892139999</v>
      </c>
      <c r="CR35" s="296" t="s">
        <v>305</v>
      </c>
      <c r="CS35">
        <v>0</v>
      </c>
      <c r="CT35">
        <v>0</v>
      </c>
      <c r="CU35">
        <v>0</v>
      </c>
      <c r="CV35" s="290">
        <v>305457947.42000002</v>
      </c>
      <c r="CW35">
        <v>0</v>
      </c>
      <c r="CX35" s="290">
        <v>1431650000</v>
      </c>
      <c r="CY35">
        <v>0</v>
      </c>
      <c r="CZ35">
        <v>0</v>
      </c>
      <c r="DA35" t="s">
        <v>877</v>
      </c>
      <c r="DB35" t="s">
        <v>878</v>
      </c>
      <c r="DC35" s="296" t="s">
        <v>711</v>
      </c>
      <c r="DD35" t="s">
        <v>711</v>
      </c>
      <c r="DE35" t="s">
        <v>711</v>
      </c>
      <c r="DF35" t="s">
        <v>711</v>
      </c>
      <c r="DG35" s="336">
        <v>440691645.43000001</v>
      </c>
      <c r="DH35" s="288" t="s">
        <v>711</v>
      </c>
      <c r="DI35" s="288" t="s">
        <v>711</v>
      </c>
      <c r="DJ35" s="288" t="s">
        <v>711</v>
      </c>
      <c r="DK35" t="s">
        <v>711</v>
      </c>
      <c r="DL35" t="s">
        <v>711</v>
      </c>
      <c r="DM35" t="s">
        <v>711</v>
      </c>
      <c r="DN35" t="s">
        <v>711</v>
      </c>
      <c r="DO35" t="s">
        <v>711</v>
      </c>
      <c r="DP35" t="s">
        <v>711</v>
      </c>
      <c r="DQ35" s="288" t="s">
        <v>711</v>
      </c>
      <c r="DR35" s="288" t="s">
        <v>711</v>
      </c>
      <c r="DS35" s="288" t="s">
        <v>711</v>
      </c>
      <c r="DT35" s="288" t="s">
        <v>711</v>
      </c>
      <c r="DU35" s="288" t="s">
        <v>711</v>
      </c>
      <c r="DV35" s="384">
        <v>5327798856.1175184</v>
      </c>
      <c r="DW35" s="310" t="s">
        <v>711</v>
      </c>
      <c r="DX35" s="310" t="s">
        <v>711</v>
      </c>
      <c r="DY35" s="310" t="s">
        <v>711</v>
      </c>
      <c r="DZ35" s="333">
        <v>153688116</v>
      </c>
      <c r="EA35" s="333">
        <v>131088423</v>
      </c>
      <c r="EB35" s="333">
        <v>367211875</v>
      </c>
      <c r="EC35" s="333">
        <v>262176846</v>
      </c>
      <c r="ED35" s="333">
        <v>79237208</v>
      </c>
      <c r="EE35" s="333">
        <v>440044964</v>
      </c>
      <c r="EF35" s="333">
        <v>286356848</v>
      </c>
      <c r="EG35" t="s">
        <v>839</v>
      </c>
      <c r="EH35" t="s">
        <v>879</v>
      </c>
      <c r="EI35" s="293">
        <v>0.92430000000000001</v>
      </c>
      <c r="EJ35" s="293">
        <v>2.8999999999999998E-3</v>
      </c>
      <c r="EK35" t="s">
        <v>711</v>
      </c>
      <c r="EL35" s="290">
        <v>305374693.23000002</v>
      </c>
      <c r="EM35" s="315">
        <v>1</v>
      </c>
      <c r="EN35" t="s">
        <v>711</v>
      </c>
      <c r="EO35" t="s">
        <v>711</v>
      </c>
      <c r="EP35" t="s">
        <v>711</v>
      </c>
      <c r="EQ35" t="s">
        <v>711</v>
      </c>
      <c r="ER35" t="s">
        <v>711</v>
      </c>
      <c r="ES35" t="s">
        <v>711</v>
      </c>
      <c r="ET35" t="s">
        <v>711</v>
      </c>
      <c r="EU35" t="s">
        <v>711</v>
      </c>
      <c r="EV35" t="s">
        <v>711</v>
      </c>
      <c r="EW35" t="s">
        <v>711</v>
      </c>
      <c r="EX35" t="s">
        <v>711</v>
      </c>
      <c r="EY35" t="s">
        <v>711</v>
      </c>
      <c r="EZ35" t="s">
        <v>711</v>
      </c>
      <c r="FA35" t="s">
        <v>711</v>
      </c>
      <c r="FB35" t="s">
        <v>711</v>
      </c>
      <c r="FC35" t="s">
        <v>711</v>
      </c>
      <c r="FD35" t="s">
        <v>711</v>
      </c>
      <c r="FE35" t="s">
        <v>711</v>
      </c>
      <c r="FF35" t="s">
        <v>711</v>
      </c>
      <c r="FG35" t="s">
        <v>711</v>
      </c>
      <c r="FH35" t="s">
        <v>711</v>
      </c>
      <c r="FI35" s="332">
        <v>0.998</v>
      </c>
      <c r="FJ35" s="332">
        <v>0.99860000000000004</v>
      </c>
      <c r="FK35">
        <v>3</v>
      </c>
      <c r="FL35" s="328">
        <v>0.19583333333333333</v>
      </c>
      <c r="FM35">
        <v>2</v>
      </c>
      <c r="FN35" s="296">
        <v>30</v>
      </c>
      <c r="FO35" s="296">
        <v>9</v>
      </c>
      <c r="FP35" s="310" t="s">
        <v>711</v>
      </c>
      <c r="FQ35" s="310" t="s">
        <v>711</v>
      </c>
      <c r="FR35" s="296">
        <v>30</v>
      </c>
      <c r="FS35" s="296">
        <v>8</v>
      </c>
      <c r="FT35" s="296">
        <v>1</v>
      </c>
      <c r="FU35" s="296">
        <v>23</v>
      </c>
      <c r="FV35" s="296">
        <v>7</v>
      </c>
      <c r="FW35" s="296" t="s">
        <v>711</v>
      </c>
      <c r="FX35" s="296" t="s">
        <v>711</v>
      </c>
      <c r="FY35" s="310" t="s">
        <v>711</v>
      </c>
      <c r="FZ35" s="310" t="s">
        <v>711</v>
      </c>
      <c r="GA35" s="310" t="s">
        <v>711</v>
      </c>
      <c r="GB35" s="310" t="s">
        <v>711</v>
      </c>
      <c r="GC35" s="296" t="s">
        <v>711</v>
      </c>
      <c r="GD35" s="296" t="s">
        <v>711</v>
      </c>
      <c r="GE35" s="335">
        <v>0.53845516715728903</v>
      </c>
      <c r="GF35" s="335">
        <v>0.56562229171670841</v>
      </c>
      <c r="GG35" s="335">
        <v>0.71710295973403937</v>
      </c>
      <c r="GH35" s="335">
        <v>0.7313068667236563</v>
      </c>
      <c r="GI35" s="296" t="s">
        <v>711</v>
      </c>
      <c r="GJ35" s="296" t="s">
        <v>711</v>
      </c>
      <c r="GK35" s="291">
        <v>0.47509400000000002</v>
      </c>
      <c r="GL35" s="291">
        <v>0.47509400000000002</v>
      </c>
      <c r="GM35" s="291">
        <v>0.68344899999999997</v>
      </c>
      <c r="GN35" s="291">
        <v>0.68344899999999997</v>
      </c>
      <c r="GO35" s="296" t="s">
        <v>711</v>
      </c>
      <c r="GP35" s="296" t="s">
        <v>711</v>
      </c>
      <c r="GQ35" s="296" t="s">
        <v>711</v>
      </c>
      <c r="GR35" s="296" t="s">
        <v>711</v>
      </c>
      <c r="GS35" s="296" t="s">
        <v>711</v>
      </c>
      <c r="GT35" s="296" t="s">
        <v>711</v>
      </c>
      <c r="GU35" s="296" t="s">
        <v>711</v>
      </c>
      <c r="GV35" s="296" t="s">
        <v>711</v>
      </c>
      <c r="GW35" s="296" t="s">
        <v>711</v>
      </c>
      <c r="GX35" s="296" t="s">
        <v>711</v>
      </c>
      <c r="GY35" s="296" t="s">
        <v>711</v>
      </c>
      <c r="GZ35" s="296" t="s">
        <v>711</v>
      </c>
      <c r="HA35" s="296" t="s">
        <v>711</v>
      </c>
      <c r="HB35" s="296" t="s">
        <v>711</v>
      </c>
      <c r="HC35" s="296" t="s">
        <v>711</v>
      </c>
      <c r="HD35" s="296" t="s">
        <v>711</v>
      </c>
      <c r="HE35" s="296" t="s">
        <v>711</v>
      </c>
      <c r="HF35" s="296" t="s">
        <v>711</v>
      </c>
      <c r="HG35" s="296" t="s">
        <v>711</v>
      </c>
      <c r="HH35" s="296" t="s">
        <v>711</v>
      </c>
      <c r="HI35" s="296" t="s">
        <v>711</v>
      </c>
      <c r="HJ35" s="296" t="s">
        <v>711</v>
      </c>
      <c r="HK35" s="296" t="s">
        <v>711</v>
      </c>
      <c r="HL35" s="296" t="s">
        <v>711</v>
      </c>
      <c r="HM35" s="296" t="s">
        <v>711</v>
      </c>
      <c r="HN35" s="296" t="s">
        <v>711</v>
      </c>
      <c r="HO35" s="296" t="s">
        <v>711</v>
      </c>
      <c r="HP35" s="296" t="s">
        <v>711</v>
      </c>
    </row>
    <row r="36" spans="1:224" ht="15.5" customHeight="1" x14ac:dyDescent="0.35">
      <c r="A36" s="288"/>
      <c r="E36" s="313"/>
      <c r="F36" s="289"/>
      <c r="G36" s="289"/>
      <c r="H36" s="289"/>
      <c r="I36" s="289"/>
      <c r="J36" s="313"/>
      <c r="K36" s="313"/>
      <c r="L36" s="313"/>
      <c r="M36" s="313"/>
      <c r="N36" s="313"/>
      <c r="O36" s="313"/>
      <c r="P36" s="296"/>
      <c r="Q36" s="296"/>
      <c r="R36" s="296"/>
      <c r="S36" s="296"/>
      <c r="T36" s="296"/>
      <c r="U36" s="296"/>
      <c r="V36" s="296"/>
      <c r="W36" s="296"/>
      <c r="X36" s="296"/>
      <c r="Y36" s="296"/>
      <c r="Z36" s="296"/>
      <c r="AA36" s="296"/>
      <c r="AB36" s="296"/>
      <c r="AC36" s="296"/>
      <c r="AD36" s="296"/>
      <c r="AE36" s="309"/>
      <c r="AG36" s="309"/>
      <c r="AH36" s="309"/>
      <c r="AI36" s="309"/>
      <c r="AJ36" s="309"/>
      <c r="AK36" s="309"/>
      <c r="AL36" s="309"/>
      <c r="AM36" s="309"/>
      <c r="AN36" s="309"/>
      <c r="AO36" s="309"/>
      <c r="AP36" s="309"/>
      <c r="AQ36" s="309"/>
      <c r="AR36" s="309"/>
      <c r="AS36" s="295"/>
      <c r="AT36" s="309"/>
      <c r="AU36" s="322"/>
      <c r="AV36" s="309"/>
      <c r="AW36" s="309"/>
      <c r="AX36" s="318"/>
      <c r="AY36" s="309"/>
      <c r="AZ36" s="309"/>
      <c r="BA36" s="309"/>
      <c r="BB36" s="309"/>
      <c r="BC36" s="296"/>
      <c r="BD36" s="296"/>
      <c r="BE36" s="296"/>
      <c r="BF36" s="296"/>
      <c r="BG36" s="296"/>
      <c r="BH36" s="296"/>
      <c r="BI36" s="296"/>
      <c r="BJ36" s="296"/>
      <c r="BK36" s="296"/>
      <c r="BL36" s="296"/>
      <c r="BM36" s="296"/>
      <c r="BN36" s="296"/>
      <c r="BO36" s="296"/>
      <c r="BP36" s="296"/>
      <c r="BQ36" s="296"/>
      <c r="BR36" s="309"/>
      <c r="BS36" s="309"/>
      <c r="BT36" s="329"/>
      <c r="BU36" s="309"/>
      <c r="BV36" s="329"/>
      <c r="BW36" s="291"/>
      <c r="BX36" s="330"/>
      <c r="BY36" s="309"/>
      <c r="BZ36" s="329"/>
      <c r="CA36" s="309"/>
      <c r="CB36" s="309"/>
      <c r="CC36" s="309"/>
      <c r="CD36" s="329"/>
      <c r="CE36" s="309"/>
      <c r="CF36" s="309"/>
      <c r="CG36" s="329"/>
      <c r="CH36" s="309"/>
      <c r="CI36" s="296"/>
      <c r="CJ36" s="309"/>
      <c r="CK36" s="309"/>
      <c r="CL36" s="309"/>
      <c r="CM36" s="309"/>
      <c r="CN36" s="309"/>
      <c r="CO36" s="333"/>
      <c r="CP36" s="333"/>
      <c r="CQ36" s="333"/>
      <c r="CR36" s="296"/>
      <c r="CV36" s="290"/>
      <c r="CX36" s="290"/>
      <c r="DC36" s="296"/>
      <c r="DG36" s="336"/>
      <c r="DH36" s="288"/>
      <c r="DI36" s="288"/>
      <c r="DJ36" s="288"/>
      <c r="DQ36" s="288"/>
      <c r="DR36" s="288"/>
      <c r="DS36" s="288"/>
      <c r="DT36" s="288"/>
      <c r="DU36" s="288"/>
      <c r="DV36" s="339"/>
      <c r="DW36" s="310"/>
      <c r="DX36" s="310"/>
      <c r="DY36" s="310"/>
      <c r="DZ36" s="333"/>
      <c r="EA36" s="333"/>
      <c r="EB36" s="333"/>
      <c r="EC36" s="333"/>
      <c r="ED36" s="333"/>
      <c r="EE36" s="333"/>
      <c r="EF36" s="333"/>
      <c r="EI36" s="293"/>
      <c r="EJ36" s="293"/>
      <c r="EL36" s="290"/>
      <c r="EM36" s="315"/>
      <c r="FI36" s="332"/>
      <c r="FJ36" s="332"/>
      <c r="FL36" s="328"/>
      <c r="FN36" s="296"/>
      <c r="FO36" s="296"/>
      <c r="FP36" s="310"/>
      <c r="FQ36" s="310"/>
      <c r="FR36" s="296"/>
      <c r="FS36" s="296"/>
      <c r="FT36" s="296"/>
      <c r="FU36" s="296"/>
      <c r="FV36" s="296"/>
      <c r="FW36" s="296"/>
      <c r="FX36" s="296"/>
      <c r="FY36" s="310"/>
      <c r="FZ36" s="310"/>
      <c r="GA36" s="310"/>
      <c r="GB36" s="310"/>
      <c r="GC36" s="296"/>
      <c r="GD36" s="296"/>
      <c r="GE36" s="335"/>
      <c r="GF36" s="335"/>
      <c r="GG36" s="335"/>
      <c r="GH36" s="335"/>
      <c r="GI36" s="337"/>
      <c r="GJ36" s="296"/>
      <c r="GK36" s="338"/>
      <c r="GL36" s="335"/>
      <c r="GM36" s="338"/>
      <c r="GN36" s="335"/>
      <c r="GO36" s="296"/>
      <c r="GP36" s="296"/>
      <c r="GQ36" s="296"/>
      <c r="GR36" s="296"/>
      <c r="GS36" s="296"/>
      <c r="GT36" s="296"/>
      <c r="GU36" s="296"/>
      <c r="GV36" s="296"/>
      <c r="GW36" s="296"/>
      <c r="GX36" s="296"/>
      <c r="GY36" s="296"/>
      <c r="GZ36" s="296"/>
      <c r="HA36" s="296"/>
      <c r="HB36" s="296"/>
      <c r="HC36" s="296"/>
      <c r="HD36" s="296"/>
      <c r="HE36" s="296"/>
      <c r="HF36" s="296"/>
      <c r="HG36" s="296"/>
      <c r="HH36" s="296"/>
      <c r="HI36" s="296"/>
      <c r="HJ36" s="296"/>
      <c r="HK36" s="296"/>
      <c r="HL36" s="296"/>
      <c r="HM36" s="296"/>
      <c r="HN36" s="296"/>
      <c r="HO36" s="296"/>
      <c r="HP36" s="296"/>
    </row>
    <row r="37" spans="1:224" x14ac:dyDescent="0.35">
      <c r="B37" s="373" t="s">
        <v>922</v>
      </c>
      <c r="E37" s="359" t="s">
        <v>712</v>
      </c>
      <c r="F37" s="359" t="s">
        <v>712</v>
      </c>
      <c r="G37" s="359" t="s">
        <v>712</v>
      </c>
      <c r="H37" s="359" t="s">
        <v>712</v>
      </c>
      <c r="I37" s="359" t="s">
        <v>712</v>
      </c>
      <c r="J37" s="359" t="s">
        <v>712</v>
      </c>
      <c r="K37" s="359" t="s">
        <v>712</v>
      </c>
      <c r="L37" s="359" t="s">
        <v>712</v>
      </c>
      <c r="M37" s="359" t="s">
        <v>712</v>
      </c>
      <c r="N37" s="359" t="s">
        <v>712</v>
      </c>
      <c r="O37" s="359" t="s">
        <v>712</v>
      </c>
      <c r="P37" s="359" t="s">
        <v>712</v>
      </c>
      <c r="Q37" s="359" t="s">
        <v>712</v>
      </c>
      <c r="R37" s="359" t="s">
        <v>712</v>
      </c>
      <c r="S37" s="359" t="s">
        <v>712</v>
      </c>
      <c r="T37" s="359" t="s">
        <v>712</v>
      </c>
      <c r="U37" s="359" t="s">
        <v>712</v>
      </c>
      <c r="V37" s="359" t="s">
        <v>712</v>
      </c>
      <c r="W37" s="359" t="s">
        <v>712</v>
      </c>
      <c r="X37" s="359" t="s">
        <v>712</v>
      </c>
      <c r="Y37" s="359" t="s">
        <v>712</v>
      </c>
      <c r="Z37" s="359" t="s">
        <v>712</v>
      </c>
      <c r="AA37" s="359" t="s">
        <v>712</v>
      </c>
      <c r="AB37" s="359" t="s">
        <v>712</v>
      </c>
      <c r="AC37" s="359" t="s">
        <v>712</v>
      </c>
      <c r="AD37" s="359" t="s">
        <v>712</v>
      </c>
      <c r="AE37" s="359" t="s">
        <v>712</v>
      </c>
      <c r="AF37" s="359" t="s">
        <v>712</v>
      </c>
      <c r="AG37" s="359" t="s">
        <v>712</v>
      </c>
      <c r="AH37" s="359" t="s">
        <v>712</v>
      </c>
      <c r="AI37" s="359" t="s">
        <v>712</v>
      </c>
      <c r="AJ37" s="359" t="s">
        <v>712</v>
      </c>
      <c r="AK37" s="359" t="s">
        <v>712</v>
      </c>
      <c r="AL37" s="359" t="s">
        <v>712</v>
      </c>
      <c r="AM37" s="359" t="s">
        <v>712</v>
      </c>
      <c r="AN37" s="359" t="s">
        <v>712</v>
      </c>
      <c r="AO37" s="359" t="s">
        <v>712</v>
      </c>
      <c r="AP37" s="359" t="s">
        <v>712</v>
      </c>
      <c r="AQ37" s="359" t="s">
        <v>712</v>
      </c>
      <c r="AR37" s="359" t="s">
        <v>712</v>
      </c>
      <c r="AS37" s="359" t="s">
        <v>712</v>
      </c>
      <c r="AT37" s="359" t="s">
        <v>712</v>
      </c>
      <c r="AU37" s="359" t="s">
        <v>712</v>
      </c>
      <c r="AV37" s="359" t="s">
        <v>712</v>
      </c>
      <c r="AW37" s="359" t="s">
        <v>712</v>
      </c>
      <c r="AX37" s="359" t="s">
        <v>712</v>
      </c>
      <c r="AY37" s="359" t="s">
        <v>712</v>
      </c>
      <c r="AZ37" s="359" t="s">
        <v>712</v>
      </c>
      <c r="BA37" s="359" t="s">
        <v>712</v>
      </c>
      <c r="BB37" s="359" t="s">
        <v>712</v>
      </c>
      <c r="BC37" s="359" t="s">
        <v>712</v>
      </c>
      <c r="BD37" s="359" t="s">
        <v>712</v>
      </c>
      <c r="BE37" s="359" t="s">
        <v>712</v>
      </c>
      <c r="BF37" s="359" t="s">
        <v>712</v>
      </c>
      <c r="BG37" s="359" t="s">
        <v>712</v>
      </c>
      <c r="BH37" s="359" t="s">
        <v>712</v>
      </c>
      <c r="BI37" s="359" t="s">
        <v>712</v>
      </c>
      <c r="BJ37" s="359" t="s">
        <v>712</v>
      </c>
      <c r="BK37" s="359" t="s">
        <v>712</v>
      </c>
      <c r="BL37" s="359" t="s">
        <v>712</v>
      </c>
      <c r="BM37" s="359" t="s">
        <v>712</v>
      </c>
      <c r="BN37" s="359" t="s">
        <v>712</v>
      </c>
      <c r="BO37" s="359" t="s">
        <v>712</v>
      </c>
      <c r="BP37" s="359" t="s">
        <v>712</v>
      </c>
      <c r="BQ37" s="359" t="s">
        <v>712</v>
      </c>
      <c r="BR37" s="359" t="s">
        <v>712</v>
      </c>
      <c r="BS37" s="359" t="s">
        <v>712</v>
      </c>
      <c r="BT37" s="359" t="s">
        <v>712</v>
      </c>
      <c r="BU37" s="359" t="s">
        <v>712</v>
      </c>
      <c r="BV37" s="359" t="s">
        <v>712</v>
      </c>
      <c r="BW37" s="359" t="s">
        <v>712</v>
      </c>
      <c r="BX37" s="359" t="s">
        <v>712</v>
      </c>
      <c r="BY37" s="359" t="s">
        <v>712</v>
      </c>
      <c r="BZ37" s="359" t="s">
        <v>712</v>
      </c>
      <c r="CA37" s="359" t="s">
        <v>712</v>
      </c>
      <c r="CB37" s="359" t="s">
        <v>712</v>
      </c>
      <c r="CC37" s="359" t="s">
        <v>712</v>
      </c>
      <c r="CD37" s="359" t="s">
        <v>712</v>
      </c>
      <c r="CE37" s="359" t="s">
        <v>712</v>
      </c>
      <c r="CF37" s="359" t="s">
        <v>712</v>
      </c>
      <c r="CG37" s="359" t="s">
        <v>712</v>
      </c>
      <c r="CH37" s="359" t="s">
        <v>712</v>
      </c>
      <c r="CI37" s="359" t="s">
        <v>712</v>
      </c>
      <c r="CJ37" s="359" t="s">
        <v>712</v>
      </c>
      <c r="CK37" s="359" t="s">
        <v>712</v>
      </c>
      <c r="CL37" s="359" t="s">
        <v>712</v>
      </c>
      <c r="CM37" s="359" t="s">
        <v>712</v>
      </c>
      <c r="CN37" s="359" t="s">
        <v>712</v>
      </c>
      <c r="CO37" s="359" t="s">
        <v>712</v>
      </c>
      <c r="CP37" s="359" t="s">
        <v>712</v>
      </c>
      <c r="CQ37" s="359" t="s">
        <v>712</v>
      </c>
      <c r="CR37" s="360" t="s">
        <v>923</v>
      </c>
      <c r="CS37" s="360" t="s">
        <v>923</v>
      </c>
      <c r="CT37" s="360" t="s">
        <v>923</v>
      </c>
      <c r="CU37" s="360" t="s">
        <v>923</v>
      </c>
      <c r="CV37" s="360" t="s">
        <v>923</v>
      </c>
      <c r="CW37" s="360" t="s">
        <v>923</v>
      </c>
      <c r="CX37" s="360" t="s">
        <v>923</v>
      </c>
      <c r="CY37" s="360" t="s">
        <v>923</v>
      </c>
      <c r="CZ37" s="360" t="s">
        <v>923</v>
      </c>
      <c r="DA37" s="360" t="s">
        <v>923</v>
      </c>
      <c r="DB37" s="360" t="s">
        <v>923</v>
      </c>
      <c r="DC37" s="374" t="s">
        <v>924</v>
      </c>
      <c r="DD37" s="359" t="s">
        <v>712</v>
      </c>
      <c r="DE37" s="359" t="s">
        <v>712</v>
      </c>
      <c r="DF37" s="359" t="s">
        <v>712</v>
      </c>
      <c r="DG37" s="374" t="s">
        <v>925</v>
      </c>
      <c r="DH37" s="359" t="s">
        <v>712</v>
      </c>
      <c r="DI37" s="359" t="s">
        <v>712</v>
      </c>
      <c r="DJ37" s="359" t="s">
        <v>712</v>
      </c>
      <c r="DQ37" s="359" t="s">
        <v>712</v>
      </c>
      <c r="DR37" s="359" t="s">
        <v>712</v>
      </c>
      <c r="DS37" s="359" t="s">
        <v>712</v>
      </c>
      <c r="DT37" s="359" t="s">
        <v>712</v>
      </c>
      <c r="DU37" s="359" t="s">
        <v>712</v>
      </c>
      <c r="DV37" s="361" t="s">
        <v>731</v>
      </c>
      <c r="DW37" s="374" t="s">
        <v>926</v>
      </c>
      <c r="DX37" s="375"/>
      <c r="DY37" s="376"/>
      <c r="DZ37" s="360" t="s">
        <v>923</v>
      </c>
      <c r="EA37" s="360" t="s">
        <v>923</v>
      </c>
      <c r="EB37" s="360" t="s">
        <v>923</v>
      </c>
      <c r="EC37" s="360" t="s">
        <v>923</v>
      </c>
      <c r="ED37" s="360" t="s">
        <v>923</v>
      </c>
      <c r="EE37" s="360" t="s">
        <v>923</v>
      </c>
      <c r="EF37" s="360" t="s">
        <v>923</v>
      </c>
      <c r="EG37" s="360" t="s">
        <v>923</v>
      </c>
      <c r="EH37" s="360" t="s">
        <v>923</v>
      </c>
      <c r="EI37" s="360" t="s">
        <v>923</v>
      </c>
      <c r="EJ37" s="360" t="s">
        <v>923</v>
      </c>
      <c r="EK37" s="377" t="s">
        <v>927</v>
      </c>
      <c r="EL37" s="377" t="s">
        <v>927</v>
      </c>
      <c r="EM37" s="377" t="s">
        <v>927</v>
      </c>
      <c r="EN37" s="377" t="s">
        <v>927</v>
      </c>
      <c r="EO37" s="377" t="s">
        <v>927</v>
      </c>
      <c r="EP37" s="377" t="s">
        <v>927</v>
      </c>
      <c r="EQ37" s="377" t="s">
        <v>927</v>
      </c>
      <c r="ER37" s="377" t="s">
        <v>927</v>
      </c>
      <c r="ES37" s="377" t="s">
        <v>927</v>
      </c>
      <c r="ET37" s="377" t="s">
        <v>927</v>
      </c>
      <c r="EU37" s="377" t="s">
        <v>927</v>
      </c>
      <c r="EV37" s="377" t="s">
        <v>927</v>
      </c>
      <c r="EW37" s="377" t="s">
        <v>927</v>
      </c>
      <c r="EX37" s="377" t="s">
        <v>927</v>
      </c>
      <c r="EY37" s="377" t="s">
        <v>927</v>
      </c>
      <c r="EZ37" s="377" t="s">
        <v>927</v>
      </c>
      <c r="FA37" s="377" t="s">
        <v>927</v>
      </c>
      <c r="FB37" s="377" t="s">
        <v>927</v>
      </c>
      <c r="FC37" s="377" t="s">
        <v>927</v>
      </c>
      <c r="FD37" s="377" t="s">
        <v>927</v>
      </c>
      <c r="FE37" s="377" t="s">
        <v>927</v>
      </c>
      <c r="FF37" s="377" t="s">
        <v>927</v>
      </c>
      <c r="FG37" s="377" t="s">
        <v>927</v>
      </c>
      <c r="FH37" s="377" t="s">
        <v>927</v>
      </c>
      <c r="FI37" s="363" t="s">
        <v>743</v>
      </c>
      <c r="FJ37" s="363" t="s">
        <v>743</v>
      </c>
      <c r="FK37" s="363" t="s">
        <v>743</v>
      </c>
      <c r="FL37" s="363" t="s">
        <v>743</v>
      </c>
      <c r="FM37" s="374" t="s">
        <v>928</v>
      </c>
      <c r="FN37" s="374" t="s">
        <v>929</v>
      </c>
      <c r="FO37" s="378"/>
      <c r="FP37" s="378"/>
      <c r="FQ37" s="379"/>
      <c r="FR37" s="361" t="s">
        <v>731</v>
      </c>
      <c r="FS37" s="361" t="s">
        <v>731</v>
      </c>
      <c r="FT37" s="361" t="s">
        <v>731</v>
      </c>
      <c r="FU37" s="374" t="s">
        <v>930</v>
      </c>
      <c r="FV37" s="379"/>
      <c r="FY37" s="374" t="s">
        <v>931</v>
      </c>
      <c r="FZ37" s="375"/>
      <c r="GA37" s="375"/>
      <c r="GB37" s="376"/>
      <c r="GE37" s="359" t="s">
        <v>712</v>
      </c>
      <c r="GF37" s="359" t="s">
        <v>712</v>
      </c>
      <c r="GG37" s="359" t="s">
        <v>712</v>
      </c>
      <c r="GH37" s="359" t="s">
        <v>712</v>
      </c>
      <c r="GK37" s="359" t="s">
        <v>712</v>
      </c>
      <c r="GL37" s="359" t="s">
        <v>712</v>
      </c>
      <c r="GM37" s="359" t="s">
        <v>712</v>
      </c>
      <c r="GN37" s="359" t="s">
        <v>712</v>
      </c>
    </row>
    <row r="38" spans="1:224" x14ac:dyDescent="0.35">
      <c r="B38" s="380" t="s">
        <v>932</v>
      </c>
      <c r="P38" s="367" t="s">
        <v>933</v>
      </c>
      <c r="Q38" s="360"/>
      <c r="R38" s="360"/>
      <c r="S38" s="360"/>
      <c r="T38" s="360"/>
      <c r="U38" s="360"/>
      <c r="V38" s="360"/>
      <c r="W38" s="360"/>
      <c r="X38" s="360"/>
      <c r="Y38" s="360"/>
      <c r="Z38" s="360"/>
      <c r="AA38" s="360"/>
      <c r="AB38" s="360"/>
      <c r="AC38" s="360"/>
      <c r="AD38" s="360"/>
      <c r="BC38" s="367" t="s">
        <v>933</v>
      </c>
      <c r="BD38" s="360"/>
      <c r="BE38" s="360"/>
      <c r="BF38" s="360"/>
      <c r="BG38" s="360"/>
      <c r="BH38" s="360"/>
      <c r="BI38" s="360"/>
      <c r="BJ38" s="360"/>
      <c r="BK38" s="360"/>
      <c r="BL38" s="360"/>
      <c r="BM38" s="360"/>
      <c r="BN38" s="360"/>
      <c r="BO38" s="360"/>
      <c r="BP38" s="360"/>
      <c r="BQ38" s="360"/>
      <c r="DW38" s="361" t="s">
        <v>731</v>
      </c>
      <c r="DX38" s="361" t="s">
        <v>731</v>
      </c>
      <c r="DY38" s="361" t="s">
        <v>731</v>
      </c>
      <c r="FM38" s="381" t="s">
        <v>934</v>
      </c>
    </row>
    <row r="39" spans="1:224" x14ac:dyDescent="0.35">
      <c r="FR39" s="361" t="s">
        <v>478</v>
      </c>
      <c r="FS39" s="361" t="s">
        <v>479</v>
      </c>
      <c r="FT39" s="361" t="s">
        <v>480</v>
      </c>
    </row>
    <row r="41" spans="1:224" ht="15.5" customHeight="1" x14ac:dyDescent="0.35">
      <c r="A41" s="288"/>
      <c r="E41" s="313"/>
      <c r="F41" s="289"/>
      <c r="G41" s="289"/>
      <c r="H41" s="289"/>
      <c r="I41" s="289"/>
      <c r="J41" s="313"/>
      <c r="K41" s="313"/>
      <c r="L41" s="313"/>
      <c r="M41" s="313"/>
      <c r="N41" s="313"/>
      <c r="O41" s="313"/>
      <c r="P41" s="296"/>
      <c r="Q41" s="296"/>
      <c r="R41" s="296"/>
      <c r="S41" s="296"/>
      <c r="T41" s="296"/>
      <c r="U41" s="296"/>
      <c r="V41" s="296"/>
      <c r="W41" s="296"/>
      <c r="X41" s="296"/>
      <c r="Y41" s="296"/>
      <c r="Z41" s="296"/>
      <c r="AA41" s="296"/>
      <c r="AB41" s="296"/>
      <c r="AC41" s="296"/>
      <c r="AD41" s="296"/>
      <c r="AE41" s="309"/>
      <c r="AG41" s="309"/>
      <c r="AH41" s="309"/>
      <c r="AI41" s="309"/>
      <c r="AJ41" s="309"/>
      <c r="AK41" s="309"/>
      <c r="AL41" s="309"/>
      <c r="AM41" s="309"/>
      <c r="AN41" s="309"/>
      <c r="AO41" s="309"/>
      <c r="AP41" s="309"/>
      <c r="AQ41" s="309"/>
      <c r="AR41" s="309"/>
      <c r="AS41" s="295"/>
      <c r="AT41" s="309"/>
      <c r="AU41" s="322"/>
      <c r="AV41" s="309"/>
      <c r="AW41" s="309"/>
      <c r="AX41" s="318"/>
      <c r="AY41" s="309"/>
      <c r="AZ41" s="309"/>
      <c r="BA41" s="309"/>
      <c r="BB41" s="309"/>
      <c r="BC41" s="296"/>
      <c r="BD41" s="296"/>
      <c r="BE41" s="296"/>
      <c r="BF41" s="296"/>
      <c r="BG41" s="296"/>
      <c r="BH41" s="296"/>
      <c r="BI41" s="296"/>
      <c r="BJ41" s="296"/>
      <c r="BK41" s="296"/>
      <c r="BL41" s="296"/>
      <c r="BM41" s="296"/>
      <c r="BN41" s="296"/>
      <c r="BO41" s="296"/>
      <c r="BP41" s="296"/>
      <c r="BQ41" s="296"/>
      <c r="BR41" s="309"/>
      <c r="BS41" s="309"/>
      <c r="BT41" s="329"/>
      <c r="BU41" s="309"/>
      <c r="BV41" s="329"/>
      <c r="BW41" s="291"/>
      <c r="BX41" s="330"/>
      <c r="BY41" s="309"/>
      <c r="BZ41" s="329"/>
      <c r="CA41" s="309"/>
      <c r="CB41" s="309"/>
      <c r="CC41" s="309"/>
      <c r="CD41" s="329"/>
      <c r="CE41" s="309"/>
      <c r="CF41" s="309"/>
      <c r="CG41" s="329"/>
      <c r="CH41" s="309"/>
      <c r="CI41" s="296"/>
      <c r="CJ41" s="309"/>
      <c r="CK41" s="309"/>
      <c r="CL41" s="309"/>
      <c r="CM41" s="309"/>
      <c r="CN41" s="309"/>
      <c r="CO41" s="333"/>
      <c r="CP41" s="333"/>
      <c r="CQ41" s="333"/>
      <c r="CR41" s="296"/>
      <c r="CV41" s="290"/>
      <c r="CX41" s="290"/>
      <c r="DC41" s="296"/>
      <c r="DG41" s="336"/>
      <c r="DH41" s="288"/>
      <c r="DI41" s="288"/>
      <c r="DJ41" s="288"/>
      <c r="DQ41" s="288"/>
      <c r="DR41" s="288"/>
      <c r="DS41" s="288"/>
      <c r="DT41" s="288"/>
      <c r="DU41" s="288"/>
      <c r="DV41" s="339"/>
      <c r="DW41" s="310"/>
      <c r="DX41" s="310"/>
      <c r="DY41" s="310"/>
      <c r="DZ41" s="333"/>
      <c r="EA41" s="333"/>
      <c r="EB41" s="333"/>
      <c r="EC41" s="333"/>
      <c r="ED41" s="333"/>
      <c r="EE41" s="333"/>
      <c r="EF41" s="333"/>
      <c r="EI41" s="293"/>
      <c r="EJ41" s="293"/>
      <c r="EL41" s="290"/>
      <c r="EM41" s="315"/>
      <c r="FI41" s="332"/>
      <c r="FJ41" s="332"/>
      <c r="FL41" s="328"/>
      <c r="FN41" s="296"/>
      <c r="FO41" s="296"/>
      <c r="FP41" s="310"/>
      <c r="FQ41" s="310"/>
      <c r="FR41" s="296"/>
      <c r="FS41" s="296"/>
      <c r="FT41" s="296"/>
      <c r="FU41" s="296"/>
      <c r="FV41" s="296"/>
      <c r="FW41" s="296"/>
      <c r="FX41" s="296"/>
      <c r="FY41" s="310"/>
      <c r="FZ41" s="310"/>
      <c r="GA41" s="310"/>
      <c r="GB41" s="310"/>
      <c r="GC41" s="296"/>
      <c r="GD41" s="296"/>
      <c r="GE41" s="335"/>
      <c r="GF41" s="335"/>
      <c r="GG41" s="335"/>
      <c r="GH41" s="335"/>
      <c r="GI41" s="337"/>
      <c r="GJ41" s="296"/>
      <c r="GK41" s="338"/>
      <c r="GL41" s="335"/>
      <c r="GM41" s="338"/>
      <c r="GN41" s="335"/>
      <c r="GO41" s="296"/>
      <c r="GP41" s="296"/>
      <c r="GQ41" s="296"/>
      <c r="GR41" s="296"/>
      <c r="GS41" s="296"/>
      <c r="GT41" s="296"/>
      <c r="GU41" s="296"/>
      <c r="GV41" s="296"/>
      <c r="GW41" s="296"/>
      <c r="GX41" s="296"/>
      <c r="GY41" s="296"/>
      <c r="GZ41" s="296"/>
      <c r="HA41" s="296"/>
      <c r="HB41" s="296"/>
      <c r="HC41" s="296"/>
      <c r="HD41" s="296"/>
      <c r="HE41" s="296"/>
      <c r="HF41" s="296"/>
      <c r="HG41" s="296"/>
      <c r="HH41" s="296"/>
      <c r="HI41" s="296"/>
      <c r="HJ41" s="296"/>
      <c r="HK41" s="296"/>
      <c r="HL41" s="296"/>
      <c r="HM41" s="296"/>
      <c r="HN41" s="296"/>
      <c r="HO41" s="296"/>
      <c r="HP41" s="296"/>
    </row>
  </sheetData>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D5B65-110A-4D5D-A047-54A1287B8C16}">
  <dimension ref="A1:B140"/>
  <sheetViews>
    <sheetView workbookViewId="0">
      <pane ySplit="1" topLeftCell="A2" activePane="bottomLeft" state="frozen"/>
      <selection pane="bottomLeft" activeCell="A46" sqref="A46"/>
    </sheetView>
  </sheetViews>
  <sheetFormatPr defaultRowHeight="14.5" x14ac:dyDescent="0.35"/>
  <cols>
    <col min="1" max="1" width="125.453125" style="321" customWidth="1"/>
    <col min="2" max="2" width="37.26953125" style="321" customWidth="1"/>
    <col min="3" max="16384" width="8.7265625" style="321"/>
  </cols>
  <sheetData>
    <row r="1" spans="1:2" x14ac:dyDescent="0.35">
      <c r="A1" s="536" t="s">
        <v>1210</v>
      </c>
      <c r="B1" s="539" t="s">
        <v>1204</v>
      </c>
    </row>
    <row r="3" spans="1:2" x14ac:dyDescent="0.35">
      <c r="A3" s="536" t="s">
        <v>1200</v>
      </c>
    </row>
    <row r="4" spans="1:2" x14ac:dyDescent="0.35">
      <c r="A4" s="536" t="s">
        <v>1201</v>
      </c>
    </row>
    <row r="5" spans="1:2" x14ac:dyDescent="0.35">
      <c r="A5" s="536" t="s">
        <v>1202</v>
      </c>
    </row>
    <row r="6" spans="1:2" x14ac:dyDescent="0.35">
      <c r="A6" s="536" t="s">
        <v>1203</v>
      </c>
    </row>
    <row r="8" spans="1:2" x14ac:dyDescent="0.35">
      <c r="A8" s="321" t="s">
        <v>1187</v>
      </c>
    </row>
    <row r="10" spans="1:2" ht="43.5" x14ac:dyDescent="0.35">
      <c r="A10" s="321" t="s">
        <v>1188</v>
      </c>
    </row>
    <row r="12" spans="1:2" x14ac:dyDescent="0.35">
      <c r="A12" s="438" t="s">
        <v>1189</v>
      </c>
    </row>
    <row r="13" spans="1:2" x14ac:dyDescent="0.35">
      <c r="A13" s="438"/>
      <c r="B13" s="538" t="s">
        <v>1206</v>
      </c>
    </row>
    <row r="14" spans="1:2" x14ac:dyDescent="0.35">
      <c r="B14" s="538" t="s">
        <v>1205</v>
      </c>
    </row>
    <row r="17" spans="1:2" x14ac:dyDescent="0.35">
      <c r="A17" s="438" t="s">
        <v>1190</v>
      </c>
    </row>
    <row r="18" spans="1:2" x14ac:dyDescent="0.35">
      <c r="A18" s="537" t="s">
        <v>1191</v>
      </c>
    </row>
    <row r="19" spans="1:2" ht="29" x14ac:dyDescent="0.35">
      <c r="A19" s="438" t="s">
        <v>1192</v>
      </c>
      <c r="B19" s="538" t="s">
        <v>1211</v>
      </c>
    </row>
    <row r="20" spans="1:2" x14ac:dyDescent="0.35">
      <c r="A20" s="438" t="s">
        <v>1207</v>
      </c>
      <c r="B20" s="538" t="s">
        <v>1212</v>
      </c>
    </row>
    <row r="21" spans="1:2" x14ac:dyDescent="0.35">
      <c r="A21" s="438"/>
    </row>
    <row r="22" spans="1:2" x14ac:dyDescent="0.35">
      <c r="A22" s="438" t="s">
        <v>1193</v>
      </c>
    </row>
    <row r="23" spans="1:2" ht="29" x14ac:dyDescent="0.35">
      <c r="A23" s="438" t="s">
        <v>1194</v>
      </c>
      <c r="B23" s="538" t="s">
        <v>1213</v>
      </c>
    </row>
    <row r="25" spans="1:2" x14ac:dyDescent="0.35">
      <c r="A25" s="438"/>
    </row>
    <row r="26" spans="1:2" x14ac:dyDescent="0.35">
      <c r="A26" s="438"/>
    </row>
    <row r="27" spans="1:2" x14ac:dyDescent="0.35">
      <c r="A27" s="438"/>
    </row>
    <row r="28" spans="1:2" x14ac:dyDescent="0.35">
      <c r="A28" s="438"/>
    </row>
    <row r="29" spans="1:2" x14ac:dyDescent="0.35">
      <c r="A29" s="438"/>
    </row>
    <row r="30" spans="1:2" x14ac:dyDescent="0.35">
      <c r="A30" s="438"/>
    </row>
    <row r="31" spans="1:2" x14ac:dyDescent="0.35">
      <c r="A31" s="438"/>
    </row>
    <row r="32" spans="1:2" x14ac:dyDescent="0.35">
      <c r="A32" s="438"/>
    </row>
    <row r="33" spans="1:1" x14ac:dyDescent="0.35">
      <c r="A33" s="438"/>
    </row>
    <row r="34" spans="1:1" x14ac:dyDescent="0.35">
      <c r="A34" s="438"/>
    </row>
    <row r="35" spans="1:1" x14ac:dyDescent="0.35">
      <c r="A35" s="438"/>
    </row>
    <row r="36" spans="1:1" x14ac:dyDescent="0.35">
      <c r="A36" s="438"/>
    </row>
    <row r="37" spans="1:1" x14ac:dyDescent="0.35">
      <c r="A37" s="438"/>
    </row>
    <row r="38" spans="1:1" x14ac:dyDescent="0.35">
      <c r="A38" s="438"/>
    </row>
    <row r="39" spans="1:1" x14ac:dyDescent="0.35">
      <c r="A39" s="438"/>
    </row>
    <row r="40" spans="1:1" x14ac:dyDescent="0.35">
      <c r="A40" s="438"/>
    </row>
    <row r="41" spans="1:1" x14ac:dyDescent="0.35">
      <c r="A41" s="438"/>
    </row>
    <row r="42" spans="1:1" x14ac:dyDescent="0.35">
      <c r="A42" s="438"/>
    </row>
    <row r="43" spans="1:1" x14ac:dyDescent="0.35">
      <c r="A43" s="438"/>
    </row>
    <row r="44" spans="1:1" x14ac:dyDescent="0.35">
      <c r="A44" s="438"/>
    </row>
    <row r="45" spans="1:1" x14ac:dyDescent="0.35">
      <c r="A45" s="438"/>
    </row>
    <row r="46" spans="1:1" x14ac:dyDescent="0.35">
      <c r="A46" s="438"/>
    </row>
    <row r="47" spans="1:1" x14ac:dyDescent="0.35">
      <c r="A47" s="438"/>
    </row>
    <row r="48" spans="1:1" x14ac:dyDescent="0.35">
      <c r="A48" s="438"/>
    </row>
    <row r="49" spans="1:2" x14ac:dyDescent="0.35">
      <c r="A49" s="438"/>
    </row>
    <row r="50" spans="1:2" x14ac:dyDescent="0.35">
      <c r="A50" s="438"/>
    </row>
    <row r="51" spans="1:2" x14ac:dyDescent="0.35">
      <c r="A51" s="438"/>
    </row>
    <row r="52" spans="1:2" ht="29" x14ac:dyDescent="0.35">
      <c r="A52" s="438" t="s">
        <v>1195</v>
      </c>
      <c r="B52" s="538" t="s">
        <v>1213</v>
      </c>
    </row>
    <row r="53" spans="1:2" x14ac:dyDescent="0.35">
      <c r="A53" s="438"/>
    </row>
    <row r="54" spans="1:2" x14ac:dyDescent="0.35">
      <c r="A54" s="438"/>
    </row>
    <row r="55" spans="1:2" x14ac:dyDescent="0.35">
      <c r="A55" s="438" t="s">
        <v>1196</v>
      </c>
      <c r="B55" s="538" t="s">
        <v>1209</v>
      </c>
    </row>
    <row r="56" spans="1:2" x14ac:dyDescent="0.35">
      <c r="A56" s="438" t="s">
        <v>1197</v>
      </c>
    </row>
    <row r="57" spans="1:2" x14ac:dyDescent="0.35">
      <c r="A57" s="438"/>
    </row>
    <row r="58" spans="1:2" x14ac:dyDescent="0.35">
      <c r="A58" s="438"/>
    </row>
    <row r="59" spans="1:2" x14ac:dyDescent="0.35">
      <c r="A59" s="438"/>
    </row>
    <row r="60" spans="1:2" x14ac:dyDescent="0.35">
      <c r="A60" s="438"/>
    </row>
    <row r="61" spans="1:2" x14ac:dyDescent="0.35">
      <c r="A61" s="438"/>
    </row>
    <row r="62" spans="1:2" x14ac:dyDescent="0.35">
      <c r="A62" s="438"/>
    </row>
    <row r="63" spans="1:2" x14ac:dyDescent="0.35">
      <c r="A63" s="438"/>
    </row>
    <row r="64" spans="1:2" x14ac:dyDescent="0.35">
      <c r="A64" s="438"/>
    </row>
    <row r="65" spans="1:1" x14ac:dyDescent="0.35">
      <c r="A65" s="438"/>
    </row>
    <row r="66" spans="1:1" x14ac:dyDescent="0.35">
      <c r="A66" s="438"/>
    </row>
    <row r="67" spans="1:1" x14ac:dyDescent="0.35">
      <c r="A67" s="438"/>
    </row>
    <row r="68" spans="1:1" x14ac:dyDescent="0.35">
      <c r="A68" s="438"/>
    </row>
    <row r="69" spans="1:1" x14ac:dyDescent="0.35">
      <c r="A69" s="438"/>
    </row>
    <row r="70" spans="1:1" x14ac:dyDescent="0.35">
      <c r="A70" s="438"/>
    </row>
    <row r="71" spans="1:1" x14ac:dyDescent="0.35">
      <c r="A71" s="438"/>
    </row>
    <row r="72" spans="1:1" x14ac:dyDescent="0.35">
      <c r="A72" s="438"/>
    </row>
    <row r="73" spans="1:1" x14ac:dyDescent="0.35">
      <c r="A73" s="438"/>
    </row>
    <row r="74" spans="1:1" x14ac:dyDescent="0.35">
      <c r="A74" s="438"/>
    </row>
    <row r="75" spans="1:1" x14ac:dyDescent="0.35">
      <c r="A75" s="438"/>
    </row>
    <row r="76" spans="1:1" x14ac:dyDescent="0.35">
      <c r="A76" s="438"/>
    </row>
    <row r="77" spans="1:1" x14ac:dyDescent="0.35">
      <c r="A77" s="438"/>
    </row>
    <row r="78" spans="1:1" x14ac:dyDescent="0.35">
      <c r="A78" s="438"/>
    </row>
    <row r="79" spans="1:1" x14ac:dyDescent="0.35">
      <c r="A79" s="438"/>
    </row>
    <row r="80" spans="1:1" x14ac:dyDescent="0.35">
      <c r="A80" s="438"/>
    </row>
    <row r="82" spans="1:1" x14ac:dyDescent="0.35">
      <c r="A82" s="438"/>
    </row>
    <row r="83" spans="1:1" x14ac:dyDescent="0.35">
      <c r="A83" s="438"/>
    </row>
    <row r="84" spans="1:1" x14ac:dyDescent="0.35">
      <c r="A84" s="438"/>
    </row>
    <row r="85" spans="1:1" x14ac:dyDescent="0.35">
      <c r="A85" s="438"/>
    </row>
    <row r="86" spans="1:1" x14ac:dyDescent="0.35">
      <c r="A86" s="438"/>
    </row>
    <row r="87" spans="1:1" x14ac:dyDescent="0.35">
      <c r="A87" s="438"/>
    </row>
    <row r="88" spans="1:1" x14ac:dyDescent="0.35">
      <c r="A88" s="438"/>
    </row>
    <row r="89" spans="1:1" x14ac:dyDescent="0.35">
      <c r="A89" s="438"/>
    </row>
    <row r="90" spans="1:1" x14ac:dyDescent="0.35">
      <c r="A90" s="438"/>
    </row>
    <row r="91" spans="1:1" x14ac:dyDescent="0.35">
      <c r="A91" s="438"/>
    </row>
    <row r="92" spans="1:1" x14ac:dyDescent="0.35">
      <c r="A92" s="438"/>
    </row>
    <row r="93" spans="1:1" x14ac:dyDescent="0.35">
      <c r="A93" s="438"/>
    </row>
    <row r="94" spans="1:1" x14ac:dyDescent="0.35">
      <c r="A94" s="438"/>
    </row>
    <row r="95" spans="1:1" x14ac:dyDescent="0.35">
      <c r="A95" s="438"/>
    </row>
    <row r="96" spans="1:1" x14ac:dyDescent="0.35">
      <c r="A96" s="438"/>
    </row>
    <row r="97" spans="1:1" x14ac:dyDescent="0.35">
      <c r="A97" s="438"/>
    </row>
    <row r="98" spans="1:1" x14ac:dyDescent="0.35">
      <c r="A98" s="438"/>
    </row>
    <row r="99" spans="1:1" x14ac:dyDescent="0.35">
      <c r="A99" s="438"/>
    </row>
    <row r="100" spans="1:1" x14ac:dyDescent="0.35">
      <c r="A100" s="438"/>
    </row>
    <row r="101" spans="1:1" x14ac:dyDescent="0.35">
      <c r="A101" s="438"/>
    </row>
    <row r="102" spans="1:1" x14ac:dyDescent="0.35">
      <c r="A102" s="438"/>
    </row>
    <row r="103" spans="1:1" x14ac:dyDescent="0.35">
      <c r="A103" s="438"/>
    </row>
    <row r="104" spans="1:1" x14ac:dyDescent="0.35">
      <c r="A104" s="438"/>
    </row>
    <row r="105" spans="1:1" x14ac:dyDescent="0.35">
      <c r="A105" s="438"/>
    </row>
    <row r="106" spans="1:1" x14ac:dyDescent="0.35">
      <c r="A106" s="438"/>
    </row>
    <row r="107" spans="1:1" x14ac:dyDescent="0.35">
      <c r="A107" s="438"/>
    </row>
    <row r="108" spans="1:1" x14ac:dyDescent="0.35">
      <c r="A108" s="438"/>
    </row>
    <row r="109" spans="1:1" x14ac:dyDescent="0.35">
      <c r="A109" s="438"/>
    </row>
    <row r="110" spans="1:1" x14ac:dyDescent="0.35">
      <c r="A110" s="438"/>
    </row>
    <row r="111" spans="1:1" x14ac:dyDescent="0.35">
      <c r="A111" s="438"/>
    </row>
    <row r="112" spans="1:1" x14ac:dyDescent="0.35">
      <c r="A112" s="438"/>
    </row>
    <row r="113" spans="1:2" x14ac:dyDescent="0.35">
      <c r="A113" s="438" t="s">
        <v>1198</v>
      </c>
      <c r="B113" s="538" t="s">
        <v>1209</v>
      </c>
    </row>
    <row r="136" spans="1:1" x14ac:dyDescent="0.35">
      <c r="A136" s="321" t="s">
        <v>1199</v>
      </c>
    </row>
    <row r="140" spans="1:1" x14ac:dyDescent="0.35">
      <c r="A140" s="321" t="s">
        <v>1208</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7742A5F4E42149838040E82EA0D69C" ma:contentTypeVersion="0" ma:contentTypeDescription="Create a new document." ma:contentTypeScope="" ma:versionID="054f01f9f2babacaa7f11a4d6156099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31F6CC-1CA1-4FBE-829D-B00C57906454}">
  <ds:schemaRefs>
    <ds:schemaRef ds:uri="http://schemas.microsoft.com/sharepoint/v3/contenttype/forms"/>
  </ds:schemaRefs>
</ds:datastoreItem>
</file>

<file path=customXml/itemProps2.xml><?xml version="1.0" encoding="utf-8"?>
<ds:datastoreItem xmlns:ds="http://schemas.openxmlformats.org/officeDocument/2006/customXml" ds:itemID="{56BE41ED-361B-4D02-A92A-7136E07A03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7F08196-6777-4504-9620-E13BCBFC9B7E}">
  <ds:schemaRefs>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vt:i4>
      </vt:variant>
    </vt:vector>
  </HeadingPairs>
  <TitlesOfParts>
    <vt:vector size="33" baseType="lpstr">
      <vt:lpstr>Instructions</vt:lpstr>
      <vt:lpstr>Mapping</vt:lpstr>
      <vt:lpstr>Guide</vt:lpstr>
      <vt:lpstr>Diff_bt_BMSC&amp;BMDC</vt:lpstr>
      <vt:lpstr>Guide_internal_use</vt:lpstr>
      <vt:lpstr>QualitativeNotes</vt:lpstr>
      <vt:lpstr>Revisions</vt:lpstr>
      <vt:lpstr>Bursa_BMSC PQD</vt:lpstr>
      <vt:lpstr>Uthaya's comments</vt:lpstr>
      <vt:lpstr>CCP_ConsolidatedDataFile</vt:lpstr>
      <vt:lpstr>BMSC_ConsolidatedDataFile (BMAL</vt:lpstr>
      <vt:lpstr>BMSC_AggregateDataFile</vt:lpstr>
      <vt:lpstr>BMSC_DataFile_4_3</vt:lpstr>
      <vt:lpstr>BMSC_DataFile_4_4a</vt:lpstr>
      <vt:lpstr>BMSC_DataFile_4_4b</vt:lpstr>
      <vt:lpstr>BMSC_DataFile_6_2</vt:lpstr>
      <vt:lpstr>BMSC_DataFile_7_1</vt:lpstr>
      <vt:lpstr>BMSC_DataFile_7_3</vt:lpstr>
      <vt:lpstr>BMSC_DataFile_6_1</vt:lpstr>
      <vt:lpstr>BMSC_DataFile_7_3a</vt:lpstr>
      <vt:lpstr>BMSC_DataFile_7_3b</vt:lpstr>
      <vt:lpstr>BMSC_DataFile_16_2</vt:lpstr>
      <vt:lpstr>BMSC_DataFile_16_3</vt:lpstr>
      <vt:lpstr>BMSC_DataFile_17_3</vt:lpstr>
      <vt:lpstr>BMSC_DataFile_18_2</vt:lpstr>
      <vt:lpstr>BMSC_DataFile_20a</vt:lpstr>
      <vt:lpstr>BMSC_DataFile_20b</vt:lpstr>
      <vt:lpstr>BMSC_DataFile_23</vt:lpstr>
      <vt:lpstr>BMSC_DataFile_23_3</vt:lpstr>
      <vt:lpstr>Revisions!_FilterDatabase</vt:lpstr>
      <vt:lpstr>'Uthaya''s comments'!_MailEndCompose</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Salwana Mohd Amin</cp:lastModifiedBy>
  <dcterms:created xsi:type="dcterms:W3CDTF">2020-08-17T08:40:50Z</dcterms:created>
  <dcterms:modified xsi:type="dcterms:W3CDTF">2024-02-07T07:54:01Z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0x010100ED7742A5F4E42149838040E82EA0D69C</vt:lpwstr>
  </property>
  <property fmtid="{D5CDD505-2E9C-101B-9397-08002B2CF9AE}" pid="3" name="MSIP_Label_0d48a1c6-a2ec-49d2-beaa-ed3d16628e0e_Enabled">
    <vt:lpwstr>true</vt:lpwstr>
  </property>
  <property fmtid="{D5CDD505-2E9C-101B-9397-08002B2CF9AE}" pid="4" name="MSIP_Label_0d48a1c6-a2ec-49d2-beaa-ed3d16628e0e_SetDate">
    <vt:lpwstr>2023-04-12T04:29:52Z</vt:lpwstr>
  </property>
  <property fmtid="{D5CDD505-2E9C-101B-9397-08002B2CF9AE}" pid="5" name="MSIP_Label_0d48a1c6-a2ec-49d2-beaa-ed3d16628e0e_Method">
    <vt:lpwstr>Standard</vt:lpwstr>
  </property>
  <property fmtid="{D5CDD505-2E9C-101B-9397-08002B2CF9AE}" pid="6" name="MSIP_Label_0d48a1c6-a2ec-49d2-beaa-ed3d16628e0e_Name">
    <vt:lpwstr>Public</vt:lpwstr>
  </property>
  <property fmtid="{D5CDD505-2E9C-101B-9397-08002B2CF9AE}" pid="7" name="MSIP_Label_0d48a1c6-a2ec-49d2-beaa-ed3d16628e0e_SiteId">
    <vt:lpwstr>d6d2c0de-fe9d-4b6f-90eb-25edd69db24c</vt:lpwstr>
  </property>
  <property fmtid="{D5CDD505-2E9C-101B-9397-08002B2CF9AE}" pid="8" name="MSIP_Label_0d48a1c6-a2ec-49d2-beaa-ed3d16628e0e_ActionId">
    <vt:lpwstr>e5e36276-9a42-4bab-a611-3ce2079f4894</vt:lpwstr>
  </property>
  <property fmtid="{D5CDD505-2E9C-101B-9397-08002B2CF9AE}" pid="9" name="MSIP_Label_0d48a1c6-a2ec-49d2-beaa-ed3d16628e0e_ContentBits">
    <vt:lpwstr>0</vt:lpwstr>
  </property>
</Properties>
</file>